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Форма 3.1" sheetId="1" r:id="rId1"/>
    <sheet name="Форма 3.1 (кварталы)" sheetId="2" r:id="rId2"/>
    <sheet name="Форма 16" sheetId="3" r:id="rId3"/>
    <sheet name="Субабоненты" sheetId="4" r:id="rId4"/>
    <sheet name="Субабоненты (кварталы)" sheetId="5" r:id="rId5"/>
  </sheets>
  <externalReferences>
    <externalReference r:id="rId8"/>
  </externalReferences>
  <definedNames>
    <definedName name="anscount" hidden="1">1</definedName>
    <definedName name="CheckBC_List04">'Субабоненты'!$E$15:$E$18</definedName>
    <definedName name="CYear">'Форма 16'!$L$15</definedName>
    <definedName name="god">'[1]Титульный'!$F$9</definedName>
    <definedName name="List03_date1">'Форма 16'!$G$15</definedName>
    <definedName name="List03_date2">'Форма 16'!$L$15</definedName>
    <definedName name="org">'[1]Титульный'!$F$11</definedName>
    <definedName name="pIns_List04">'Субабоненты'!$E$18</definedName>
    <definedName name="pIns_List05">'Субабоненты (кварталы)'!$E$18</definedName>
    <definedName name="PYear">'Форма 16'!$G$15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'[1]Инструкция'!$B$3</definedName>
    <definedName name="year_list">'[1]TEHSHEET'!$B$2:$B$8</definedName>
  </definedNames>
  <calcPr fullCalcOnLoad="1"/>
</workbook>
</file>

<file path=xl/sharedStrings.xml><?xml version="1.0" encoding="utf-8"?>
<sst xmlns="http://schemas.openxmlformats.org/spreadsheetml/2006/main" count="362" uniqueCount="100">
  <si>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</si>
  <si>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</si>
  <si>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</si>
  <si>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</si>
  <si>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</si>
  <si>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</si>
  <si>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</si>
  <si>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</si>
  <si>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</si>
  <si>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</si>
  <si>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</si>
  <si>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</si>
  <si>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</si>
  <si>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</si>
  <si>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</si>
  <si>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</si>
  <si>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</si>
  <si>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</si>
  <si>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</si>
  <si>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</si>
  <si>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</si>
  <si>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</si>
  <si>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</si>
  <si>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</si>
  <si>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</si>
  <si>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</si>
  <si>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</si>
  <si>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</si>
  <si>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</si>
  <si>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</si>
  <si>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</si>
  <si>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</si>
  <si>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</si>
  <si>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</si>
  <si>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</si>
  <si>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</si>
  <si>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</si>
  <si>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</si>
  <si>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</si>
  <si>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</si>
  <si>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</si>
  <si>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</si>
  <si>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</si>
  <si>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</si>
  <si>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</si>
  <si>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</si>
  <si>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</si>
  <si>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</si>
  <si>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</si>
  <si>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</si>
  <si>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</si>
  <si>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</si>
  <si>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</si>
  <si>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</si>
  <si>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</si>
  <si>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</si>
  <si>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</si>
  <si>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</si>
  <si>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</si>
  <si>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</si>
  <si>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</si>
  <si>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</si>
  <si>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</si>
  <si>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</si>
  <si>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</si>
  <si>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</si>
  <si>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</si>
  <si>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</si>
  <si>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</si>
  <si>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</si>
  <si>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</si>
  <si>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</si>
  <si>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</si>
  <si>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</si>
  <si>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</si>
  <si>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</si>
  <si>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</si>
  <si>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</si>
  <si>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</si>
  <si>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</si>
  <si>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</si>
  <si>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</si>
  <si>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</si>
  <si>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</si>
  <si>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</si>
  <si>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2014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</si>
  <si>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</si>
  <si>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</si>
  <si>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</si>
  <si>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</si>
  <si>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</si>
  <si>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</si>
  <si>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30.10.2013</t>
  </si>
  <si>
    <t>194-э/1</t>
  </si>
  <si>
    <t>Наименование организации</t>
  </si>
  <si>
    <t>Показатель</t>
  </si>
  <si>
    <t>Всего</t>
  </si>
  <si>
    <t>О</t>
  </si>
  <si>
    <t>37 абонентов</t>
  </si>
  <si>
    <t>Добавить организацию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</si>
</sst>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Arial Cyr"/>
      <family val="0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color indexed="23"/>
      <name val="Tahoma"/>
      <family val="2"/>
    </font>
    <font>
      <sz val="9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9"/>
      <color indexed="11"/>
      <name val="Tahoma"/>
      <family val="2"/>
    </font>
    <font>
      <sz val="10"/>
      <name val="Arial"/>
      <family val="2"/>
    </font>
    <font>
      <sz val="9"/>
      <color indexed="10"/>
      <name val="Tahoma"/>
      <family val="2"/>
    </font>
    <font>
      <sz val="11"/>
      <color indexed="22"/>
      <name val="Wingdings 2"/>
      <family val="1"/>
    </font>
    <font>
      <b/>
      <u val="single"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ck">
        <color indexed="22"/>
      </top>
      <bottom/>
    </border>
    <border>
      <left style="thin">
        <color indexed="22"/>
      </left>
      <right style="thin">
        <color indexed="22"/>
      </right>
      <top/>
      <bottom style="thick">
        <color indexed="22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65" fontId="13" fillId="0" borderId="0">
      <alignment/>
      <protection/>
    </xf>
    <xf numFmtId="0" fontId="13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1" applyNumberFormat="0" applyAlignment="0">
      <protection locked="0"/>
    </xf>
    <xf numFmtId="166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15" fillId="20" borderId="1" applyNumberFormat="0" applyAlignment="0"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21" borderId="2" applyNumberFormat="0">
      <alignment horizontal="center" vertic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3" applyNumberFormat="0" applyAlignment="0" applyProtection="0"/>
    <xf numFmtId="0" fontId="50" fillId="29" borderId="4" applyNumberFormat="0" applyAlignment="0" applyProtection="0"/>
    <xf numFmtId="0" fontId="51" fillId="29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4" fontId="6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27" fillId="33" borderId="0" applyNumberFormat="0" applyBorder="0" applyAlignment="0">
      <protection/>
    </xf>
    <xf numFmtId="0" fontId="2" fillId="0" borderId="0">
      <alignment/>
      <protection/>
    </xf>
    <xf numFmtId="49" fontId="6" fillId="33" borderId="0" applyBorder="0">
      <alignment vertical="top"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6" borderId="0" applyBorder="0">
      <alignment horizontal="right"/>
      <protection/>
    </xf>
    <xf numFmtId="4" fontId="6" fillId="36" borderId="14" applyBorder="0">
      <alignment horizontal="right"/>
      <protection/>
    </xf>
    <xf numFmtId="4" fontId="6" fillId="36" borderId="9" applyFont="0" applyBorder="0">
      <alignment horizontal="right"/>
      <protection/>
    </xf>
    <xf numFmtId="0" fontId="63" fillId="37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9" fontId="3" fillId="0" borderId="0" xfId="91" applyNumberFormat="1" applyFont="1" applyFill="1" applyAlignment="1" applyProtection="1">
      <alignment horizontal="left"/>
      <protection/>
    </xf>
    <xf numFmtId="49" fontId="3" fillId="0" borderId="0" xfId="91" applyNumberFormat="1" applyFont="1" applyFill="1" applyProtection="1">
      <alignment/>
      <protection/>
    </xf>
    <xf numFmtId="49" fontId="4" fillId="0" borderId="0" xfId="91" applyNumberFormat="1" applyFont="1" applyFill="1" applyProtection="1">
      <alignment/>
      <protection/>
    </xf>
    <xf numFmtId="2" fontId="4" fillId="0" borderId="0" xfId="91" applyNumberFormat="1" applyFont="1" applyFill="1" applyProtection="1">
      <alignment/>
      <protection/>
    </xf>
    <xf numFmtId="0" fontId="4" fillId="0" borderId="0" xfId="91" applyFont="1" applyFill="1" applyProtection="1">
      <alignment/>
      <protection/>
    </xf>
    <xf numFmtId="0" fontId="3" fillId="0" borderId="0" xfId="91" applyFont="1" applyFill="1" applyAlignment="1" applyProtection="1">
      <alignment horizontal="right"/>
      <protection/>
    </xf>
    <xf numFmtId="0" fontId="4" fillId="0" borderId="0" xfId="91" applyFont="1" applyFill="1" applyAlignment="1" applyProtection="1">
      <alignment horizontal="right"/>
      <protection/>
    </xf>
    <xf numFmtId="0" fontId="3" fillId="0" borderId="0" xfId="91" applyFont="1" applyFill="1" applyProtection="1">
      <alignment/>
      <protection/>
    </xf>
    <xf numFmtId="1" fontId="4" fillId="0" borderId="0" xfId="91" applyNumberFormat="1" applyFont="1" applyFill="1" applyAlignment="1" applyProtection="1">
      <alignment horizontal="left"/>
      <protection/>
    </xf>
    <xf numFmtId="1" fontId="4" fillId="0" borderId="0" xfId="91" applyNumberFormat="1" applyFont="1" applyFill="1" applyProtection="1">
      <alignment/>
      <protection/>
    </xf>
    <xf numFmtId="1" fontId="4" fillId="0" borderId="0" xfId="91" applyNumberFormat="1" applyFont="1" applyFill="1" applyAlignment="1" applyProtection="1">
      <alignment horizontal="center" vertical="center" wrapText="1"/>
      <protection/>
    </xf>
    <xf numFmtId="1" fontId="4" fillId="0" borderId="0" xfId="91" applyNumberFormat="1" applyFont="1" applyFill="1" applyAlignment="1" applyProtection="1">
      <alignment horizontal="right"/>
      <protection/>
    </xf>
    <xf numFmtId="0" fontId="4" fillId="0" borderId="0" xfId="91" applyNumberFormat="1" applyFont="1" applyFill="1" applyAlignment="1" applyProtection="1">
      <alignment horizontal="right"/>
      <protection/>
    </xf>
    <xf numFmtId="0" fontId="4" fillId="0" borderId="0" xfId="91" applyFont="1" applyFill="1" applyAlignment="1" applyProtection="1">
      <alignment horizontal="right" vertical="center" wrapText="1"/>
      <protection/>
    </xf>
    <xf numFmtId="0" fontId="4" fillId="0" borderId="0" xfId="91" applyNumberFormat="1" applyFont="1" applyAlignment="1" applyProtection="1">
      <alignment horizontal="left"/>
      <protection/>
    </xf>
    <xf numFmtId="0" fontId="4" fillId="0" borderId="0" xfId="91" applyFont="1" applyProtection="1">
      <alignment/>
      <protection/>
    </xf>
    <xf numFmtId="0" fontId="5" fillId="0" borderId="0" xfId="91" applyFont="1" applyProtection="1">
      <alignment/>
      <protection/>
    </xf>
    <xf numFmtId="0" fontId="6" fillId="0" borderId="0" xfId="91" applyFont="1" applyAlignment="1" applyProtection="1">
      <alignment horizontal="center" vertical="center" wrapText="1"/>
      <protection/>
    </xf>
    <xf numFmtId="0" fontId="6" fillId="0" borderId="0" xfId="91" applyFont="1" applyProtection="1">
      <alignment/>
      <protection/>
    </xf>
    <xf numFmtId="0" fontId="4" fillId="0" borderId="0" xfId="91" applyFont="1" applyAlignment="1" applyProtection="1">
      <alignment horizontal="left"/>
      <protection/>
    </xf>
    <xf numFmtId="0" fontId="7" fillId="0" borderId="0" xfId="91" applyFont="1" applyAlignment="1" applyProtection="1">
      <alignment horizontal="left"/>
      <protection/>
    </xf>
    <xf numFmtId="0" fontId="7" fillId="0" borderId="0" xfId="91" applyFont="1" applyProtection="1">
      <alignment/>
      <protection/>
    </xf>
    <xf numFmtId="0" fontId="8" fillId="0" borderId="0" xfId="91" applyFont="1" applyProtection="1">
      <alignment/>
      <protection/>
    </xf>
    <xf numFmtId="0" fontId="9" fillId="0" borderId="0" xfId="91" applyFont="1" applyAlignment="1" applyProtection="1">
      <alignment horizontal="center" vertical="center" wrapText="1"/>
      <protection/>
    </xf>
    <xf numFmtId="0" fontId="9" fillId="0" borderId="0" xfId="91" applyFont="1" applyProtection="1">
      <alignment/>
      <protection/>
    </xf>
    <xf numFmtId="0" fontId="9" fillId="0" borderId="0" xfId="91" applyFont="1" applyAlignment="1" applyProtection="1">
      <alignment horizontal="center"/>
      <protection/>
    </xf>
    <xf numFmtId="0" fontId="5" fillId="0" borderId="0" xfId="91" applyFont="1" applyAlignment="1" applyProtection="1">
      <alignment horizontal="centerContinuous" wrapText="1"/>
      <protection/>
    </xf>
    <xf numFmtId="0" fontId="10" fillId="0" borderId="0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Alignment="1" applyProtection="1">
      <alignment horizontal="centerContinuous" wrapText="1"/>
      <protection/>
    </xf>
    <xf numFmtId="0" fontId="4" fillId="0" borderId="0" xfId="91" applyFont="1" applyFill="1" applyBorder="1" applyAlignment="1" applyProtection="1">
      <alignment horizontal="left"/>
      <protection/>
    </xf>
    <xf numFmtId="0" fontId="4" fillId="0" borderId="0" xfId="91" applyFont="1" applyFill="1" applyBorder="1" applyProtection="1">
      <alignment/>
      <protection/>
    </xf>
    <xf numFmtId="0" fontId="5" fillId="0" borderId="0" xfId="91" applyFont="1" applyFill="1" applyBorder="1" applyProtection="1">
      <alignment/>
      <protection/>
    </xf>
    <xf numFmtId="0" fontId="9" fillId="0" borderId="0" xfId="91" applyFont="1" applyFill="1" applyBorder="1" applyAlignment="1" applyProtection="1">
      <alignment horizontal="center"/>
      <protection/>
    </xf>
    <xf numFmtId="0" fontId="6" fillId="0" borderId="0" xfId="91" applyFont="1" applyFill="1" applyBorder="1" applyProtection="1">
      <alignment/>
      <protection/>
    </xf>
    <xf numFmtId="0" fontId="6" fillId="0" borderId="15" xfId="91" applyFont="1" applyFill="1" applyBorder="1" applyAlignment="1" applyProtection="1">
      <alignment horizontal="center" vertical="center" wrapText="1"/>
      <protection/>
    </xf>
    <xf numFmtId="0" fontId="6" fillId="0" borderId="15" xfId="91" applyFont="1" applyFill="1" applyBorder="1" applyAlignment="1" applyProtection="1">
      <alignment horizontal="center" vertical="center"/>
      <protection/>
    </xf>
    <xf numFmtId="0" fontId="6" fillId="0" borderId="15" xfId="93" applyFont="1" applyFill="1" applyBorder="1" applyAlignment="1" applyProtection="1">
      <alignment horizontal="center" vertical="center" wrapText="1"/>
      <protection/>
    </xf>
    <xf numFmtId="0" fontId="11" fillId="38" borderId="0" xfId="91" applyFont="1" applyFill="1" applyBorder="1" applyAlignment="1" applyProtection="1">
      <alignment horizontal="center" vertical="center" wrapText="1"/>
      <protection/>
    </xf>
    <xf numFmtId="0" fontId="9" fillId="20" borderId="15" xfId="91" applyFont="1" applyFill="1" applyBorder="1" applyAlignment="1" applyProtection="1">
      <alignment horizontal="center" vertical="center" wrapText="1"/>
      <protection/>
    </xf>
    <xf numFmtId="0" fontId="9" fillId="20" borderId="15" xfId="91" applyFont="1" applyFill="1" applyBorder="1" applyAlignment="1" applyProtection="1">
      <alignment horizontal="center"/>
      <protection/>
    </xf>
    <xf numFmtId="0" fontId="9" fillId="20" borderId="15" xfId="93" applyFont="1" applyFill="1" applyBorder="1" applyAlignment="1" applyProtection="1">
      <alignment horizontal="center" vertical="center" wrapText="1"/>
      <protection/>
    </xf>
    <xf numFmtId="0" fontId="6" fillId="0" borderId="15" xfId="91" applyFont="1" applyBorder="1" applyAlignment="1" applyProtection="1">
      <alignment horizontal="center" vertical="center" wrapText="1"/>
      <protection/>
    </xf>
    <xf numFmtId="0" fontId="6" fillId="0" borderId="15" xfId="91" applyFont="1" applyFill="1" applyBorder="1" applyAlignment="1" applyProtection="1">
      <alignment vertical="center" wrapText="1"/>
      <protection/>
    </xf>
    <xf numFmtId="164" fontId="6" fillId="30" borderId="15" xfId="91" applyNumberFormat="1" applyFont="1" applyFill="1" applyBorder="1" applyAlignment="1" applyProtection="1">
      <alignment horizontal="right" vertical="center" wrapText="1"/>
      <protection locked="0"/>
    </xf>
    <xf numFmtId="164" fontId="6" fillId="36" borderId="15" xfId="91" applyNumberFormat="1" applyFont="1" applyFill="1" applyBorder="1" applyAlignment="1" applyProtection="1">
      <alignment horizontal="right" vertical="center" wrapText="1"/>
      <protection/>
    </xf>
    <xf numFmtId="164" fontId="6" fillId="36" borderId="15" xfId="91" applyNumberFormat="1" applyFont="1" applyFill="1" applyBorder="1" applyAlignment="1" applyProtection="1">
      <alignment horizontal="right" vertical="center"/>
      <protection/>
    </xf>
    <xf numFmtId="0" fontId="6" fillId="0" borderId="15" xfId="91" applyFont="1" applyFill="1" applyBorder="1" applyAlignment="1" applyProtection="1">
      <alignment horizontal="left" vertical="center" wrapText="1" indent="1"/>
      <protection/>
    </xf>
    <xf numFmtId="164" fontId="6" fillId="30" borderId="15" xfId="91" applyNumberFormat="1" applyFont="1" applyFill="1" applyBorder="1" applyAlignment="1" applyProtection="1">
      <alignment horizontal="right" vertical="center"/>
      <protection locked="0"/>
    </xf>
    <xf numFmtId="0" fontId="12" fillId="0" borderId="0" xfId="91" applyFont="1" applyProtection="1">
      <alignment/>
      <protection/>
    </xf>
    <xf numFmtId="0" fontId="6" fillId="0" borderId="15" xfId="91" applyFont="1" applyBorder="1" applyAlignment="1" applyProtection="1">
      <alignment vertical="center" wrapText="1"/>
      <protection/>
    </xf>
    <xf numFmtId="0" fontId="6" fillId="0" borderId="15" xfId="91" applyFont="1" applyBorder="1" applyAlignment="1" applyProtection="1">
      <alignment horizontal="center" vertical="center"/>
      <protection/>
    </xf>
    <xf numFmtId="0" fontId="6" fillId="0" borderId="15" xfId="91" applyFont="1" applyBorder="1" applyAlignment="1" applyProtection="1">
      <alignment horizontal="left" vertical="center" wrapText="1" indent="1"/>
      <protection/>
    </xf>
    <xf numFmtId="0" fontId="9" fillId="20" borderId="15" xfId="91" applyFont="1" applyFill="1" applyBorder="1" applyAlignment="1" applyProtection="1">
      <alignment horizontal="center" vertical="center"/>
      <protection/>
    </xf>
    <xf numFmtId="164" fontId="9" fillId="20" borderId="15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91" applyFont="1" applyBorder="1" applyAlignment="1" applyProtection="1">
      <alignment vertical="center" wrapText="1"/>
      <protection/>
    </xf>
    <xf numFmtId="0" fontId="6" fillId="0" borderId="0" xfId="91" applyFont="1" applyAlignment="1" applyProtection="1">
      <alignment horizontal="left" vertical="center" wrapText="1"/>
      <protection/>
    </xf>
    <xf numFmtId="0" fontId="6" fillId="0" borderId="0" xfId="91" applyFont="1" applyBorder="1" applyAlignment="1" applyProtection="1">
      <alignment vertical="top" wrapText="1"/>
      <protection/>
    </xf>
    <xf numFmtId="0" fontId="6" fillId="0" borderId="0" xfId="91" applyFont="1" applyFill="1" applyBorder="1" applyAlignment="1" applyProtection="1">
      <alignment horizontal="center" vertical="top" wrapText="1"/>
      <protection/>
    </xf>
    <xf numFmtId="0" fontId="6" fillId="0" borderId="0" xfId="91" applyFont="1" applyBorder="1" applyProtection="1">
      <alignment/>
      <protection/>
    </xf>
    <xf numFmtId="0" fontId="3" fillId="0" borderId="0" xfId="91" applyFont="1" applyAlignment="1" applyProtection="1">
      <alignment horizontal="left"/>
      <protection/>
    </xf>
    <xf numFmtId="0" fontId="3" fillId="0" borderId="0" xfId="91" applyFont="1" applyProtection="1">
      <alignment/>
      <protection/>
    </xf>
    <xf numFmtId="0" fontId="9" fillId="0" borderId="0" xfId="91" applyFont="1" applyAlignment="1" applyProtection="1">
      <alignment horizontal="left" vertical="center" wrapText="1"/>
      <protection/>
    </xf>
    <xf numFmtId="0" fontId="9" fillId="0" borderId="0" xfId="91" applyFont="1" applyFill="1" applyBorder="1" applyAlignment="1" applyProtection="1">
      <alignment horizontal="center" vertical="top" wrapText="1"/>
      <protection/>
    </xf>
    <xf numFmtId="49" fontId="4" fillId="0" borderId="0" xfId="91" applyNumberFormat="1" applyFont="1" applyAlignment="1" applyProtection="1">
      <alignment horizontal="left"/>
      <protection/>
    </xf>
    <xf numFmtId="49" fontId="4" fillId="0" borderId="0" xfId="91" applyNumberFormat="1" applyFont="1" applyProtection="1">
      <alignment/>
      <protection/>
    </xf>
    <xf numFmtId="0" fontId="4" fillId="0" borderId="0" xfId="91" applyFont="1" applyAlignment="1" applyProtection="1">
      <alignment horizontal="right"/>
      <protection/>
    </xf>
    <xf numFmtId="1" fontId="4" fillId="0" borderId="0" xfId="91" applyNumberFormat="1" applyFont="1" applyAlignment="1" applyProtection="1">
      <alignment horizontal="left"/>
      <protection/>
    </xf>
    <xf numFmtId="1" fontId="4" fillId="0" borderId="0" xfId="91" applyNumberFormat="1" applyFont="1" applyProtection="1">
      <alignment/>
      <protection/>
    </xf>
    <xf numFmtId="1" fontId="4" fillId="0" borderId="0" xfId="91" applyNumberFormat="1" applyFont="1" applyAlignment="1" applyProtection="1">
      <alignment horizontal="right"/>
      <protection/>
    </xf>
    <xf numFmtId="0" fontId="4" fillId="0" borderId="0" xfId="91" applyNumberFormat="1" applyFont="1" applyAlignment="1" applyProtection="1">
      <alignment horizontal="right"/>
      <protection/>
    </xf>
    <xf numFmtId="0" fontId="6" fillId="0" borderId="0" xfId="94" applyNumberFormat="1" applyFont="1" applyProtection="1">
      <alignment/>
      <protection/>
    </xf>
    <xf numFmtId="0" fontId="29" fillId="0" borderId="0" xfId="94" applyNumberFormat="1" applyFont="1" applyBorder="1" applyAlignment="1" applyProtection="1">
      <alignment vertical="center"/>
      <protection/>
    </xf>
    <xf numFmtId="0" fontId="6" fillId="0" borderId="0" xfId="94" applyNumberFormat="1" applyFont="1" applyBorder="1" applyAlignment="1" applyProtection="1">
      <alignment vertical="center"/>
      <protection/>
    </xf>
    <xf numFmtId="0" fontId="6" fillId="0" borderId="15" xfId="93" applyFont="1" applyFill="1" applyBorder="1" applyAlignment="1" applyProtection="1">
      <alignment horizontal="center" vertical="center" wrapText="1"/>
      <protection hidden="1"/>
    </xf>
    <xf numFmtId="0" fontId="6" fillId="0" borderId="15" xfId="92" applyFont="1" applyFill="1" applyBorder="1" applyAlignment="1">
      <alignment horizontal="center" vertical="center" wrapText="1"/>
      <protection/>
    </xf>
    <xf numFmtId="0" fontId="11" fillId="0" borderId="0" xfId="93" applyFont="1" applyBorder="1" applyAlignment="1" applyProtection="1">
      <alignment horizontal="center" vertical="center" wrapText="1"/>
      <protection/>
    </xf>
    <xf numFmtId="4" fontId="6" fillId="30" borderId="16" xfId="91" applyNumberFormat="1" applyFont="1" applyFill="1" applyBorder="1" applyAlignment="1" applyProtection="1">
      <alignment horizontal="right" vertical="center"/>
      <protection locked="0"/>
    </xf>
    <xf numFmtId="0" fontId="6" fillId="36" borderId="15" xfId="95" applyNumberFormat="1" applyFont="1" applyFill="1" applyBorder="1" applyAlignment="1" applyProtection="1">
      <alignment horizontal="center" vertical="center" wrapText="1"/>
      <protection/>
    </xf>
    <xf numFmtId="49" fontId="0" fillId="30" borderId="15" xfId="91" applyNumberFormat="1" applyFont="1" applyFill="1" applyBorder="1" applyAlignment="1" applyProtection="1">
      <alignment horizontal="right" vertical="center"/>
      <protection locked="0"/>
    </xf>
    <xf numFmtId="4" fontId="6" fillId="30" borderId="15" xfId="91" applyNumberFormat="1" applyFont="1" applyFill="1" applyBorder="1" applyAlignment="1" applyProtection="1">
      <alignment horizontal="right" vertical="center"/>
      <protection locked="0"/>
    </xf>
    <xf numFmtId="49" fontId="6" fillId="30" borderId="17" xfId="91" applyNumberFormat="1" applyFont="1" applyFill="1" applyBorder="1" applyAlignment="1" applyProtection="1">
      <alignment horizontal="right" vertical="center"/>
      <protection locked="0"/>
    </xf>
    <xf numFmtId="49" fontId="3" fillId="0" borderId="0" xfId="91" applyNumberFormat="1" applyFont="1" applyAlignment="1" applyProtection="1">
      <alignment horizontal="left"/>
      <protection/>
    </xf>
    <xf numFmtId="49" fontId="3" fillId="0" borderId="0" xfId="91" applyNumberFormat="1" applyFont="1" applyProtection="1">
      <alignment/>
      <protection/>
    </xf>
    <xf numFmtId="0" fontId="3" fillId="0" borderId="0" xfId="91" applyFont="1" applyAlignment="1" applyProtection="1">
      <alignment horizontal="right"/>
      <protection/>
    </xf>
    <xf numFmtId="0" fontId="6" fillId="0" borderId="15" xfId="94" applyNumberFormat="1" applyFont="1" applyBorder="1" applyAlignment="1" applyProtection="1">
      <alignment horizontal="center" vertical="center" wrapText="1"/>
      <protection/>
    </xf>
    <xf numFmtId="0" fontId="6" fillId="0" borderId="15" xfId="94" applyNumberFormat="1" applyFont="1" applyFill="1" applyBorder="1" applyAlignment="1" applyProtection="1">
      <alignment horizontal="center" vertical="center"/>
      <protection/>
    </xf>
    <xf numFmtId="0" fontId="6" fillId="0" borderId="0" xfId="94" applyNumberFormat="1" applyFont="1" applyFill="1" applyBorder="1" applyProtection="1">
      <alignment/>
      <protection/>
    </xf>
    <xf numFmtId="0" fontId="9" fillId="0" borderId="15" xfId="91" applyFont="1" applyFill="1" applyBorder="1" applyAlignment="1" applyProtection="1">
      <alignment horizontal="left" vertical="center" wrapText="1"/>
      <protection/>
    </xf>
    <xf numFmtId="0" fontId="9" fillId="0" borderId="15" xfId="91" applyFont="1" applyBorder="1" applyAlignment="1" applyProtection="1">
      <alignment horizontal="center" vertical="center"/>
      <protection/>
    </xf>
    <xf numFmtId="164" fontId="9" fillId="36" borderId="15" xfId="91" applyNumberFormat="1" applyFont="1" applyFill="1" applyBorder="1" applyAlignment="1" applyProtection="1">
      <alignment horizontal="right" vertical="center"/>
      <protection/>
    </xf>
    <xf numFmtId="2" fontId="6" fillId="0" borderId="0" xfId="91" applyNumberFormat="1" applyFont="1" applyFill="1" applyBorder="1" applyAlignment="1" applyProtection="1">
      <alignment horizontal="center"/>
      <protection/>
    </xf>
    <xf numFmtId="0" fontId="9" fillId="0" borderId="18" xfId="91" applyFont="1" applyFill="1" applyBorder="1" applyAlignment="1" applyProtection="1">
      <alignment horizontal="left" vertical="center" wrapText="1"/>
      <protection/>
    </xf>
    <xf numFmtId="0" fontId="9" fillId="0" borderId="18" xfId="91" applyFont="1" applyBorder="1" applyAlignment="1" applyProtection="1">
      <alignment horizontal="center" vertical="center"/>
      <protection/>
    </xf>
    <xf numFmtId="164" fontId="9" fillId="36" borderId="18" xfId="91" applyNumberFormat="1" applyFont="1" applyFill="1" applyBorder="1" applyAlignment="1" applyProtection="1">
      <alignment horizontal="right" vertical="center"/>
      <protection/>
    </xf>
    <xf numFmtId="0" fontId="6" fillId="0" borderId="0" xfId="94" applyNumberFormat="1" applyFont="1" applyFill="1" applyProtection="1">
      <alignment/>
      <protection/>
    </xf>
    <xf numFmtId="0" fontId="6" fillId="0" borderId="19" xfId="94" applyNumberFormat="1" applyFont="1" applyFill="1" applyBorder="1" applyProtection="1">
      <alignment/>
      <protection/>
    </xf>
    <xf numFmtId="0" fontId="6" fillId="0" borderId="19" xfId="91" applyFont="1" applyFill="1" applyBorder="1" applyAlignment="1" applyProtection="1">
      <alignment horizontal="center" vertical="center" wrapText="1"/>
      <protection/>
    </xf>
    <xf numFmtId="0" fontId="6" fillId="0" borderId="19" xfId="91" applyFont="1" applyFill="1" applyBorder="1" applyAlignment="1" applyProtection="1">
      <alignment horizontal="center" vertical="center"/>
      <protection/>
    </xf>
    <xf numFmtId="4" fontId="6" fillId="0" borderId="19" xfId="91" applyNumberFormat="1" applyFont="1" applyFill="1" applyBorder="1" applyAlignment="1" applyProtection="1">
      <alignment horizontal="right"/>
      <protection/>
    </xf>
    <xf numFmtId="0" fontId="6" fillId="0" borderId="20" xfId="91" applyFont="1" applyFill="1" applyBorder="1" applyAlignment="1" applyProtection="1">
      <alignment horizontal="left" vertical="center" wrapText="1"/>
      <protection/>
    </xf>
    <xf numFmtId="0" fontId="6" fillId="0" borderId="20" xfId="91" applyFont="1" applyBorder="1" applyAlignment="1" applyProtection="1">
      <alignment horizontal="center" vertical="center"/>
      <protection/>
    </xf>
    <xf numFmtId="167" fontId="6" fillId="30" borderId="20" xfId="91" applyNumberFormat="1" applyFont="1" applyFill="1" applyBorder="1" applyAlignment="1" applyProtection="1">
      <alignment horizontal="right" vertical="center"/>
      <protection locked="0"/>
    </xf>
    <xf numFmtId="167" fontId="6" fillId="36" borderId="20" xfId="91" applyNumberFormat="1" applyFont="1" applyFill="1" applyBorder="1" applyAlignment="1" applyProtection="1">
      <alignment horizontal="right" vertical="center"/>
      <protection/>
    </xf>
    <xf numFmtId="0" fontId="6" fillId="0" borderId="18" xfId="91" applyFont="1" applyFill="1" applyBorder="1" applyAlignment="1" applyProtection="1">
      <alignment horizontal="left" vertical="center" wrapText="1"/>
      <protection/>
    </xf>
    <xf numFmtId="0" fontId="6" fillId="0" borderId="18" xfId="91" applyFont="1" applyBorder="1" applyAlignment="1" applyProtection="1">
      <alignment horizontal="center" vertical="center"/>
      <protection/>
    </xf>
    <xf numFmtId="167" fontId="6" fillId="30" borderId="18" xfId="91" applyNumberFormat="1" applyFont="1" applyFill="1" applyBorder="1" applyAlignment="1" applyProtection="1">
      <alignment horizontal="right" vertical="center"/>
      <protection locked="0"/>
    </xf>
    <xf numFmtId="167" fontId="6" fillId="36" borderId="18" xfId="91" applyNumberFormat="1" applyFont="1" applyFill="1" applyBorder="1" applyAlignment="1" applyProtection="1">
      <alignment horizontal="right" vertical="center"/>
      <protection/>
    </xf>
    <xf numFmtId="0" fontId="6" fillId="39" borderId="21" xfId="94" applyNumberFormat="1" applyFont="1" applyFill="1" applyBorder="1" applyProtection="1">
      <alignment/>
      <protection/>
    </xf>
    <xf numFmtId="0" fontId="31" fillId="39" borderId="22" xfId="70" applyNumberFormat="1" applyFont="1" applyFill="1" applyBorder="1" applyAlignment="1" applyProtection="1">
      <alignment horizontal="center" vertical="top"/>
      <protection/>
    </xf>
    <xf numFmtId="0" fontId="24" fillId="39" borderId="22" xfId="70" applyNumberFormat="1" applyFont="1" applyFill="1" applyBorder="1" applyAlignment="1" applyProtection="1">
      <alignment horizontal="center" vertical="top"/>
      <protection/>
    </xf>
    <xf numFmtId="0" fontId="24" fillId="39" borderId="23" xfId="70" applyNumberFormat="1" applyFont="1" applyFill="1" applyBorder="1" applyAlignment="1" applyProtection="1">
      <alignment horizontal="center" vertical="top"/>
      <protection/>
    </xf>
    <xf numFmtId="0" fontId="9" fillId="0" borderId="0" xfId="91" applyFont="1" applyAlignment="1" applyProtection="1">
      <alignment horizontal="left" vertical="center" wrapText="1"/>
      <protection/>
    </xf>
    <xf numFmtId="0" fontId="10" fillId="0" borderId="24" xfId="91" applyFont="1" applyFill="1" applyBorder="1" applyAlignment="1" applyProtection="1">
      <alignment horizontal="center" vertical="center" wrapText="1"/>
      <protection/>
    </xf>
    <xf numFmtId="0" fontId="6" fillId="0" borderId="0" xfId="91" applyFont="1" applyAlignment="1" applyProtection="1">
      <alignment horizontal="left" vertical="center" wrapText="1"/>
      <protection/>
    </xf>
    <xf numFmtId="0" fontId="6" fillId="0" borderId="25" xfId="91" applyFont="1" applyFill="1" applyBorder="1" applyAlignment="1" applyProtection="1">
      <alignment horizontal="center" wrapText="1"/>
      <protection/>
    </xf>
    <xf numFmtId="0" fontId="6" fillId="0" borderId="0" xfId="91" applyFont="1" applyBorder="1" applyAlignment="1" applyProtection="1">
      <alignment horizontal="left" vertical="center" wrapText="1"/>
      <protection/>
    </xf>
    <xf numFmtId="0" fontId="9" fillId="0" borderId="24" xfId="91" applyFont="1" applyFill="1" applyBorder="1" applyAlignment="1" applyProtection="1">
      <alignment horizontal="center" vertical="center" wrapText="1"/>
      <protection/>
    </xf>
    <xf numFmtId="0" fontId="6" fillId="30" borderId="15" xfId="92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92" applyFont="1" applyFill="1" applyBorder="1" applyAlignment="1">
      <alignment horizontal="center" vertical="center" wrapText="1"/>
      <protection/>
    </xf>
    <xf numFmtId="0" fontId="6" fillId="0" borderId="15" xfId="84" applyNumberFormat="1" applyFont="1" applyBorder="1" applyAlignment="1">
      <alignment horizontal="center" vertical="center" wrapText="1"/>
      <protection/>
    </xf>
    <xf numFmtId="0" fontId="6" fillId="0" borderId="15" xfId="92" applyFont="1" applyFill="1" applyBorder="1" applyAlignment="1">
      <alignment horizontal="center" vertical="center" wrapText="1" shrinkToFit="1"/>
      <protection/>
    </xf>
    <xf numFmtId="0" fontId="24" fillId="0" borderId="0" xfId="70" applyNumberFormat="1" applyFont="1" applyFill="1" applyBorder="1" applyAlignment="1" applyProtection="1">
      <alignment horizontal="center" vertical="center"/>
      <protection/>
    </xf>
    <xf numFmtId="0" fontId="9" fillId="20" borderId="15" xfId="94" applyNumberFormat="1" applyFont="1" applyFill="1" applyBorder="1" applyAlignment="1" applyProtection="1">
      <alignment horizontal="center" vertical="center"/>
      <protection/>
    </xf>
    <xf numFmtId="0" fontId="9" fillId="20" borderId="18" xfId="94" applyNumberFormat="1" applyFont="1" applyFill="1" applyBorder="1" applyAlignment="1" applyProtection="1">
      <alignment horizontal="center" vertical="center"/>
      <protection/>
    </xf>
    <xf numFmtId="49" fontId="30" fillId="0" borderId="26" xfId="70" applyNumberFormat="1" applyFont="1" applyBorder="1" applyAlignment="1" applyProtection="1">
      <alignment horizontal="center" vertical="center" wrapText="1"/>
      <protection/>
    </xf>
    <xf numFmtId="49" fontId="24" fillId="0" borderId="26" xfId="70" applyNumberFormat="1" applyFont="1" applyBorder="1" applyAlignment="1" applyProtection="1">
      <alignment horizontal="center" vertical="center" wrapText="1"/>
      <protection/>
    </xf>
    <xf numFmtId="1" fontId="6" fillId="0" borderId="20" xfId="70" applyNumberFormat="1" applyFont="1" applyBorder="1" applyAlignment="1" applyProtection="1">
      <alignment horizontal="center" vertical="center"/>
      <protection/>
    </xf>
    <xf numFmtId="1" fontId="6" fillId="0" borderId="18" xfId="70" applyNumberFormat="1" applyFont="1" applyBorder="1" applyAlignment="1" applyProtection="1">
      <alignment horizontal="center" vertical="center"/>
      <protection/>
    </xf>
    <xf numFmtId="49" fontId="0" fillId="40" borderId="27" xfId="94" applyNumberFormat="1" applyFont="1" applyFill="1" applyBorder="1" applyAlignment="1" applyProtection="1">
      <alignment horizontal="left" vertical="center" wrapText="1"/>
      <protection locked="0"/>
    </xf>
    <xf numFmtId="49" fontId="6" fillId="40" borderId="28" xfId="94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91" applyFont="1" applyFill="1" applyBorder="1" applyAlignment="1" applyProtection="1">
      <alignment horizontal="center" vertical="center" wrapText="1"/>
      <protection/>
    </xf>
    <xf numFmtId="49" fontId="24" fillId="0" borderId="0" xfId="70" applyNumberFormat="1" applyFont="1" applyBorder="1" applyAlignment="1" applyProtection="1">
      <alignment horizontal="center" vertical="center"/>
      <protection/>
    </xf>
    <xf numFmtId="0" fontId="6" fillId="0" borderId="18" xfId="70" applyNumberFormat="1" applyFont="1" applyBorder="1" applyAlignment="1" applyProtection="1">
      <alignment horizontal="center" vertical="center"/>
      <protection/>
    </xf>
    <xf numFmtId="49" fontId="6" fillId="0" borderId="27" xfId="94" applyNumberFormat="1" applyFont="1" applyFill="1" applyBorder="1" applyAlignment="1" applyProtection="1">
      <alignment horizontal="left" vertical="center" wrapText="1"/>
      <protection/>
    </xf>
    <xf numFmtId="0" fontId="6" fillId="0" borderId="28" xfId="94" applyNumberFormat="1" applyFont="1" applyFill="1" applyBorder="1" applyAlignment="1" applyProtection="1">
      <alignment horizontal="left" vertical="center" wrapText="1"/>
      <protection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" xfId="68"/>
    <cellStyle name="Гиперссылка 4" xfId="69"/>
    <cellStyle name="Гиперссылка_FORM3.1.2013(v2.0)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2" xfId="85"/>
    <cellStyle name="Обычный 12 2" xfId="86"/>
    <cellStyle name="Обычный 2" xfId="87"/>
    <cellStyle name="Обычный 3" xfId="88"/>
    <cellStyle name="Обычный 3 3" xfId="89"/>
    <cellStyle name="Обычный 4_test_расчет тепловой энергии - для разработки 30 03 11" xfId="90"/>
    <cellStyle name="Обычный_FORM3.1" xfId="91"/>
    <cellStyle name="Обычный_FORM7" xfId="92"/>
    <cellStyle name="Обычный_Форма 4 Станция" xfId="93"/>
    <cellStyle name="Обычный_Форма3" xfId="94"/>
    <cellStyle name="Обычный_эскиз паспорта_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Стиль 1" xfId="101"/>
    <cellStyle name="Текст предупреждения" xfId="102"/>
    <cellStyle name="Comma" xfId="103"/>
    <cellStyle name="Comma [0]" xfId="104"/>
    <cellStyle name="Формула" xfId="105"/>
    <cellStyle name="ФормулаВБ_Мониторинг инвестиций" xfId="106"/>
    <cellStyle name="ФормулаНаКонтроль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1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1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1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1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3.1.2015(v1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5(v1.0.1)"/>
    </sheetNames>
    <definedNames>
      <definedName name="modList00.FREEZE_PANES"/>
    </definedNames>
    <sheetDataSet>
      <sheetData sheetId="0">
        <row r="3">
          <cell r="B3" t="str">
            <v>Версия 1.0.1</v>
          </cell>
        </row>
      </sheetData>
      <sheetData sheetId="2">
        <row r="7">
          <cell r="F7" t="str">
            <v>Волгоградская область</v>
          </cell>
        </row>
        <row r="9">
          <cell r="F9">
            <v>2015</v>
          </cell>
        </row>
        <row r="11">
          <cell r="F11" t="str">
            <v>Филиал "Волгоградский" ОАО "Северсталь-метиз"</v>
          </cell>
        </row>
      </sheetData>
      <sheetData sheetId="3">
        <row r="13">
          <cell r="J13">
            <v>9.72554</v>
          </cell>
          <cell r="K13">
            <v>9.43948</v>
          </cell>
          <cell r="L13">
            <v>9.7934</v>
          </cell>
          <cell r="M13">
            <v>8.11019</v>
          </cell>
          <cell r="N13">
            <v>6.87504</v>
          </cell>
          <cell r="O13">
            <v>7.2152</v>
          </cell>
          <cell r="P13">
            <v>7.48601</v>
          </cell>
          <cell r="Q13">
            <v>7.56658</v>
          </cell>
          <cell r="R13">
            <v>7.40285</v>
          </cell>
          <cell r="S13">
            <v>9.02233</v>
          </cell>
          <cell r="T13">
            <v>9.14281</v>
          </cell>
          <cell r="U13">
            <v>10.39221</v>
          </cell>
        </row>
        <row r="14">
          <cell r="J14">
            <v>0.43301</v>
          </cell>
          <cell r="K14">
            <v>0.42025999999999997</v>
          </cell>
          <cell r="L14">
            <v>0.43603</v>
          </cell>
          <cell r="M14">
            <v>0.36107999999999996</v>
          </cell>
          <cell r="N14">
            <v>0.30606</v>
          </cell>
          <cell r="O14">
            <v>0.32123999999999997</v>
          </cell>
          <cell r="P14">
            <v>0.33327</v>
          </cell>
          <cell r="Q14">
            <v>0.33684000000000003</v>
          </cell>
          <cell r="R14">
            <v>0.3296</v>
          </cell>
          <cell r="S14">
            <v>0.40171</v>
          </cell>
          <cell r="T14">
            <v>0.40702</v>
          </cell>
          <cell r="U14">
            <v>0.4627</v>
          </cell>
        </row>
        <row r="15">
          <cell r="J15">
            <v>0.13801</v>
          </cell>
          <cell r="K15">
            <v>0.15716</v>
          </cell>
          <cell r="L15">
            <v>0.16473</v>
          </cell>
          <cell r="M15">
            <v>0.16918</v>
          </cell>
          <cell r="N15">
            <v>0.14736</v>
          </cell>
          <cell r="O15">
            <v>0.14914</v>
          </cell>
          <cell r="P15">
            <v>0.16517</v>
          </cell>
          <cell r="Q15">
            <v>0.16784</v>
          </cell>
          <cell r="R15">
            <v>0.1625</v>
          </cell>
          <cell r="S15">
            <v>0.20301</v>
          </cell>
          <cell r="T15">
            <v>0.19322</v>
          </cell>
          <cell r="U15">
            <v>0.1861</v>
          </cell>
        </row>
        <row r="16">
          <cell r="J16">
            <v>0.295</v>
          </cell>
          <cell r="K16">
            <v>0.2631</v>
          </cell>
          <cell r="L16">
            <v>0.2713</v>
          </cell>
          <cell r="M16">
            <v>0.1919</v>
          </cell>
          <cell r="N16">
            <v>0.1587</v>
          </cell>
          <cell r="O16">
            <v>0.1721</v>
          </cell>
          <cell r="P16">
            <v>0.1681</v>
          </cell>
          <cell r="Q16">
            <v>0.169</v>
          </cell>
          <cell r="R16">
            <v>0.1671</v>
          </cell>
          <cell r="S16">
            <v>0.1987</v>
          </cell>
          <cell r="T16">
            <v>0.2138</v>
          </cell>
          <cell r="U16">
            <v>0.2766</v>
          </cell>
        </row>
        <row r="18">
          <cell r="J18">
            <v>9.292530000000001</v>
          </cell>
          <cell r="K18">
            <v>9.019219999999999</v>
          </cell>
          <cell r="L18">
            <v>9.35737</v>
          </cell>
          <cell r="M18">
            <v>7.749109999999999</v>
          </cell>
          <cell r="N18">
            <v>6.56898</v>
          </cell>
          <cell r="O18">
            <v>6.89396</v>
          </cell>
          <cell r="P18">
            <v>7.1527400000000005</v>
          </cell>
          <cell r="Q18">
            <v>7.22974</v>
          </cell>
          <cell r="R18">
            <v>7.07325</v>
          </cell>
          <cell r="S18">
            <v>8.62062</v>
          </cell>
          <cell r="T18">
            <v>8.735790000000001</v>
          </cell>
          <cell r="U18">
            <v>9.92951</v>
          </cell>
        </row>
        <row r="19">
          <cell r="J19">
            <v>2.66696345314821</v>
          </cell>
          <cell r="K19">
            <v>3.10970047696308</v>
          </cell>
          <cell r="L19">
            <v>3.26394193865448</v>
          </cell>
          <cell r="M19">
            <v>3.43888805434846</v>
          </cell>
          <cell r="N19">
            <v>3.00388398165367</v>
          </cell>
          <cell r="O19">
            <v>3.02873811707679</v>
          </cell>
          <cell r="P19">
            <v>3.37675822165641</v>
          </cell>
          <cell r="Q19">
            <v>3.43317162611605</v>
          </cell>
          <cell r="R19">
            <v>3.32046011175368</v>
          </cell>
          <cell r="S19">
            <v>4.15836851754103</v>
          </cell>
          <cell r="T19">
            <v>3.93300531745783</v>
          </cell>
          <cell r="U19">
            <v>3.71738793545293</v>
          </cell>
        </row>
        <row r="20">
          <cell r="J20">
            <v>6.62554</v>
          </cell>
          <cell r="K20">
            <v>5.909479999999999</v>
          </cell>
          <cell r="L20">
            <v>6.0934</v>
          </cell>
          <cell r="M20">
            <v>4.3101899999999995</v>
          </cell>
          <cell r="N20">
            <v>3.5650399999999993</v>
          </cell>
          <cell r="O20">
            <v>3.8651999999999997</v>
          </cell>
          <cell r="P20">
            <v>3.77601</v>
          </cell>
          <cell r="Q20">
            <v>3.79658</v>
          </cell>
          <cell r="R20">
            <v>3.7528499999999996</v>
          </cell>
          <cell r="S20">
            <v>4.462330000000001</v>
          </cell>
          <cell r="T20">
            <v>4.802809999999999</v>
          </cell>
          <cell r="U20">
            <v>6.212210000000001</v>
          </cell>
        </row>
        <row r="22">
          <cell r="J22">
            <v>15.911805</v>
          </cell>
          <cell r="K22">
            <v>16.8168</v>
          </cell>
          <cell r="L22">
            <v>16.3648</v>
          </cell>
          <cell r="M22">
            <v>16.736709999999995</v>
          </cell>
          <cell r="N22">
            <v>16.08639</v>
          </cell>
          <cell r="O22">
            <v>15.914884</v>
          </cell>
          <cell r="P22">
            <v>16.388243000000003</v>
          </cell>
          <cell r="Q22">
            <v>16.806932999999997</v>
          </cell>
          <cell r="R22">
            <v>16.414818</v>
          </cell>
          <cell r="S22">
            <v>17.817021</v>
          </cell>
          <cell r="T22">
            <v>17.53013</v>
          </cell>
          <cell r="U22">
            <v>17.20396</v>
          </cell>
        </row>
        <row r="23">
          <cell r="J23">
            <v>0.7083699999999999</v>
          </cell>
          <cell r="K23">
            <v>0.74866</v>
          </cell>
          <cell r="L23">
            <v>0.72854</v>
          </cell>
          <cell r="M23">
            <v>0.7451000000000001</v>
          </cell>
          <cell r="N23">
            <v>0.71612</v>
          </cell>
          <cell r="O23">
            <v>0.7085</v>
          </cell>
          <cell r="P23">
            <v>0.7296400000000001</v>
          </cell>
          <cell r="Q23">
            <v>0.74829</v>
          </cell>
          <cell r="R23">
            <v>0.7308399999999999</v>
          </cell>
          <cell r="S23">
            <v>0.79327</v>
          </cell>
          <cell r="T23">
            <v>0.78049</v>
          </cell>
          <cell r="U23">
            <v>0.76597</v>
          </cell>
        </row>
        <row r="24">
          <cell r="J24">
            <v>0.22259</v>
          </cell>
          <cell r="K24">
            <v>0.26266</v>
          </cell>
          <cell r="L24">
            <v>0.24485</v>
          </cell>
          <cell r="M24">
            <v>0.26711</v>
          </cell>
          <cell r="N24">
            <v>0.2404</v>
          </cell>
          <cell r="O24">
            <v>0.23149</v>
          </cell>
          <cell r="P24">
            <v>0.25383</v>
          </cell>
          <cell r="Q24">
            <v>0.27164</v>
          </cell>
          <cell r="R24">
            <v>0.25383</v>
          </cell>
          <cell r="S24">
            <v>0.31617</v>
          </cell>
          <cell r="T24">
            <v>0.29836</v>
          </cell>
          <cell r="U24">
            <v>0.28055</v>
          </cell>
        </row>
        <row r="25">
          <cell r="J25">
            <v>0.48578</v>
          </cell>
          <cell r="K25">
            <v>0.486</v>
          </cell>
          <cell r="L25">
            <v>0.48369</v>
          </cell>
          <cell r="M25">
            <v>0.47799</v>
          </cell>
          <cell r="N25">
            <v>0.47572</v>
          </cell>
          <cell r="O25">
            <v>0.47701</v>
          </cell>
          <cell r="P25">
            <v>0.47581</v>
          </cell>
          <cell r="Q25">
            <v>0.47665</v>
          </cell>
          <cell r="R25">
            <v>0.47701</v>
          </cell>
          <cell r="S25">
            <v>0.4771</v>
          </cell>
          <cell r="T25">
            <v>0.48213</v>
          </cell>
          <cell r="U25">
            <v>0.48542</v>
          </cell>
        </row>
        <row r="27">
          <cell r="J27">
            <v>15.203434999999999</v>
          </cell>
          <cell r="K27">
            <v>16.06814</v>
          </cell>
          <cell r="L27">
            <v>15.636259999999998</v>
          </cell>
          <cell r="M27">
            <v>15.991609999999994</v>
          </cell>
          <cell r="N27">
            <v>15.370270000000001</v>
          </cell>
          <cell r="O27">
            <v>15.206384</v>
          </cell>
          <cell r="P27">
            <v>15.658603000000003</v>
          </cell>
          <cell r="Q27">
            <v>16.058642999999996</v>
          </cell>
          <cell r="R27">
            <v>15.683978</v>
          </cell>
          <cell r="S27">
            <v>17.023751</v>
          </cell>
          <cell r="T27">
            <v>16.74964</v>
          </cell>
          <cell r="U27">
            <v>16.43799</v>
          </cell>
        </row>
        <row r="28">
          <cell r="J28">
            <v>4.2917</v>
          </cell>
          <cell r="K28">
            <v>5.1513</v>
          </cell>
          <cell r="L28">
            <v>4.7715</v>
          </cell>
          <cell r="M28">
            <v>5.2549</v>
          </cell>
          <cell r="N28">
            <v>4.6839</v>
          </cell>
          <cell r="O28">
            <v>4.4915</v>
          </cell>
          <cell r="P28">
            <v>4.9728</v>
          </cell>
          <cell r="Q28">
            <v>5.3542</v>
          </cell>
          <cell r="R28">
            <v>4.9716</v>
          </cell>
          <cell r="S28">
            <v>6.3093</v>
          </cell>
          <cell r="T28">
            <v>5.9221</v>
          </cell>
          <cell r="U28">
            <v>5.5366</v>
          </cell>
        </row>
        <row r="29">
          <cell r="J29">
            <v>10.9118</v>
          </cell>
          <cell r="K29">
            <v>10.9168</v>
          </cell>
          <cell r="L29">
            <v>10.8648</v>
          </cell>
          <cell r="M29">
            <v>10.7367</v>
          </cell>
          <cell r="N29">
            <v>10.6864</v>
          </cell>
          <cell r="O29">
            <v>10.7149</v>
          </cell>
          <cell r="P29">
            <v>10.6882</v>
          </cell>
          <cell r="Q29">
            <v>10.7069</v>
          </cell>
          <cell r="R29">
            <v>10.7148</v>
          </cell>
          <cell r="S29">
            <v>10.717</v>
          </cell>
          <cell r="T29">
            <v>10.8301</v>
          </cell>
          <cell r="U29">
            <v>10.904</v>
          </cell>
        </row>
        <row r="30">
          <cell r="J30">
            <v>15.9118</v>
          </cell>
          <cell r="K30">
            <v>16.8168</v>
          </cell>
          <cell r="L30">
            <v>16.364800000000002</v>
          </cell>
          <cell r="M30">
            <v>16.7367</v>
          </cell>
          <cell r="N30">
            <v>16.0864</v>
          </cell>
          <cell r="O30">
            <v>15.9149</v>
          </cell>
          <cell r="P30">
            <v>16.3882</v>
          </cell>
          <cell r="Q30">
            <v>16.8069</v>
          </cell>
          <cell r="R30">
            <v>16.4148</v>
          </cell>
          <cell r="S30">
            <v>17.817</v>
          </cell>
          <cell r="T30">
            <v>17.5301</v>
          </cell>
          <cell r="U30">
            <v>17.204</v>
          </cell>
        </row>
        <row r="31">
          <cell r="J31">
            <v>5</v>
          </cell>
          <cell r="K31">
            <v>5.9</v>
          </cell>
          <cell r="L31">
            <v>5.5</v>
          </cell>
          <cell r="M31">
            <v>6</v>
          </cell>
          <cell r="N31">
            <v>5.4</v>
          </cell>
          <cell r="O31">
            <v>5.2</v>
          </cell>
          <cell r="P31">
            <v>5.7</v>
          </cell>
          <cell r="Q31">
            <v>6.1</v>
          </cell>
          <cell r="R31">
            <v>5.7</v>
          </cell>
          <cell r="S31">
            <v>7.1</v>
          </cell>
          <cell r="T31">
            <v>6.7</v>
          </cell>
          <cell r="U31">
            <v>6.3</v>
          </cell>
        </row>
        <row r="32">
          <cell r="J32">
            <v>10.9118</v>
          </cell>
          <cell r="K32">
            <v>10.9168</v>
          </cell>
          <cell r="L32">
            <v>10.8648</v>
          </cell>
          <cell r="M32">
            <v>10.7367</v>
          </cell>
          <cell r="N32">
            <v>10.6864</v>
          </cell>
          <cell r="O32">
            <v>10.7149</v>
          </cell>
          <cell r="P32">
            <v>10.6882</v>
          </cell>
          <cell r="Q32">
            <v>10.7069</v>
          </cell>
          <cell r="R32">
            <v>10.7148</v>
          </cell>
          <cell r="S32">
            <v>10.717</v>
          </cell>
          <cell r="T32">
            <v>10.8301</v>
          </cell>
          <cell r="U32">
            <v>10.904</v>
          </cell>
        </row>
        <row r="34">
          <cell r="J34">
            <v>77.91</v>
          </cell>
          <cell r="K34">
            <v>77.91</v>
          </cell>
          <cell r="L34">
            <v>77.91</v>
          </cell>
          <cell r="M34">
            <v>77.91</v>
          </cell>
          <cell r="N34">
            <v>77.91</v>
          </cell>
          <cell r="O34">
            <v>77.91</v>
          </cell>
          <cell r="P34">
            <v>77.91</v>
          </cell>
          <cell r="Q34">
            <v>77.91</v>
          </cell>
          <cell r="R34">
            <v>77.91</v>
          </cell>
          <cell r="S34">
            <v>77.91</v>
          </cell>
          <cell r="T34">
            <v>77.91</v>
          </cell>
          <cell r="U34">
            <v>77.91</v>
          </cell>
        </row>
        <row r="35">
          <cell r="J35">
            <v>21.09</v>
          </cell>
          <cell r="K35">
            <v>21.09</v>
          </cell>
          <cell r="L35">
            <v>21.09</v>
          </cell>
          <cell r="M35">
            <v>21.09</v>
          </cell>
          <cell r="N35">
            <v>21.09</v>
          </cell>
          <cell r="O35">
            <v>21.09</v>
          </cell>
          <cell r="P35">
            <v>21.09</v>
          </cell>
          <cell r="Q35">
            <v>21.09</v>
          </cell>
          <cell r="R35">
            <v>21.09</v>
          </cell>
          <cell r="S35">
            <v>21.09</v>
          </cell>
          <cell r="T35">
            <v>21.09</v>
          </cell>
          <cell r="U35">
            <v>21.09</v>
          </cell>
        </row>
      </sheetData>
      <sheetData sheetId="6">
        <row r="13">
          <cell r="H13">
            <v>7.381374999999999</v>
          </cell>
          <cell r="I13">
            <v>5.505000000000001</v>
          </cell>
          <cell r="J13">
            <v>6.927499999999999</v>
          </cell>
          <cell r="K13">
            <v>10.9118</v>
          </cell>
          <cell r="L13">
            <v>10.9168</v>
          </cell>
          <cell r="M13">
            <v>10.8648</v>
          </cell>
          <cell r="N13">
            <v>10.7367</v>
          </cell>
          <cell r="O13">
            <v>10.6864</v>
          </cell>
          <cell r="P13">
            <v>10.7149</v>
          </cell>
          <cell r="Q13">
            <v>10.6882</v>
          </cell>
          <cell r="R13">
            <v>10.7069</v>
          </cell>
          <cell r="S13">
            <v>10.7148</v>
          </cell>
          <cell r="T13">
            <v>10.717</v>
          </cell>
          <cell r="U13">
            <v>10.8301</v>
          </cell>
          <cell r="V13">
            <v>10.904</v>
          </cell>
          <cell r="W13">
            <v>10.7827</v>
          </cell>
        </row>
        <row r="14">
          <cell r="H14">
            <v>29.730000000000004</v>
          </cell>
          <cell r="I14">
            <v>21.09</v>
          </cell>
          <cell r="J14">
            <v>21.09</v>
          </cell>
          <cell r="K14">
            <v>21.09</v>
          </cell>
          <cell r="L14">
            <v>21.09</v>
          </cell>
          <cell r="M14">
            <v>21.09</v>
          </cell>
          <cell r="N14">
            <v>21.09</v>
          </cell>
          <cell r="O14">
            <v>21.09</v>
          </cell>
          <cell r="P14">
            <v>21.09</v>
          </cell>
          <cell r="Q14">
            <v>21.09</v>
          </cell>
          <cell r="R14">
            <v>21.09</v>
          </cell>
          <cell r="S14">
            <v>21.09</v>
          </cell>
          <cell r="T14">
            <v>21.09</v>
          </cell>
          <cell r="U14">
            <v>21.09</v>
          </cell>
          <cell r="V14">
            <v>21.09</v>
          </cell>
          <cell r="W14">
            <v>21.09</v>
          </cell>
        </row>
        <row r="16">
          <cell r="D16">
            <v>1</v>
          </cell>
          <cell r="E16" t="str">
            <v>37 абонентов</v>
          </cell>
          <cell r="K16">
            <v>10.9118</v>
          </cell>
          <cell r="L16">
            <v>10.9168</v>
          </cell>
          <cell r="M16">
            <v>10.8648</v>
          </cell>
          <cell r="N16">
            <v>10.7367</v>
          </cell>
          <cell r="O16">
            <v>10.6864</v>
          </cell>
          <cell r="P16">
            <v>10.7149</v>
          </cell>
          <cell r="Q16">
            <v>10.6882</v>
          </cell>
          <cell r="R16">
            <v>10.7069</v>
          </cell>
          <cell r="S16">
            <v>10.7148</v>
          </cell>
          <cell r="T16">
            <v>10.717</v>
          </cell>
          <cell r="U16">
            <v>10.8301</v>
          </cell>
          <cell r="V16">
            <v>10.904</v>
          </cell>
        </row>
        <row r="17">
          <cell r="K17">
            <v>21.09</v>
          </cell>
          <cell r="L17">
            <v>21.09</v>
          </cell>
          <cell r="M17">
            <v>21.09</v>
          </cell>
          <cell r="N17">
            <v>21.09</v>
          </cell>
          <cell r="O17">
            <v>21.09</v>
          </cell>
          <cell r="P17">
            <v>21.09</v>
          </cell>
          <cell r="Q17">
            <v>21.09</v>
          </cell>
          <cell r="R17">
            <v>21.09</v>
          </cell>
          <cell r="S17">
            <v>21.09</v>
          </cell>
          <cell r="T17">
            <v>21.09</v>
          </cell>
          <cell r="U17">
            <v>21.09</v>
          </cell>
          <cell r="V17">
            <v>21.09</v>
          </cell>
        </row>
      </sheetData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W43"/>
  <sheetViews>
    <sheetView showGridLines="0" tabSelected="1" zoomScaleSheetLayoutView="55" zoomScalePageLayoutView="0" workbookViewId="0" topLeftCell="C7">
      <pane xSplit="4" ySplit="5" topLeftCell="P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X24" sqref="X24"/>
    </sheetView>
  </sheetViews>
  <sheetFormatPr defaultColWidth="14.140625" defaultRowHeight="15"/>
  <cols>
    <col min="1" max="1" width="14.140625" style="60" hidden="1" customWidth="1"/>
    <col min="2" max="2" width="14.140625" style="61" hidden="1" customWidth="1"/>
    <col min="3" max="3" width="3.7109375" style="17" customWidth="1"/>
    <col min="4" max="4" width="7.140625" style="18" customWidth="1"/>
    <col min="5" max="5" width="41.8515625" style="19" customWidth="1"/>
    <col min="6" max="6" width="9.8515625" style="19" customWidth="1"/>
    <col min="7" max="20" width="10.7109375" style="19" customWidth="1"/>
    <col min="21" max="21" width="11.8515625" style="19" customWidth="1"/>
    <col min="22" max="22" width="12.7109375" style="19" customWidth="1"/>
    <col min="23" max="23" width="14.140625" style="19" customWidth="1"/>
    <col min="24" max="16384" width="14.140625" style="49" customWidth="1"/>
  </cols>
  <sheetData>
    <row r="1" spans="1:23" s="8" customFormat="1" ht="12" hidden="1">
      <c r="A1" s="1"/>
      <c r="B1" s="2">
        <v>0</v>
      </c>
      <c r="C1" s="3">
        <v>0</v>
      </c>
      <c r="D1" s="3">
        <v>0</v>
      </c>
      <c r="E1" s="4">
        <f>god</f>
        <v>2015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2" s="10" customFormat="1" ht="11.25" hidden="1">
      <c r="A2" s="9"/>
      <c r="D2" s="11"/>
      <c r="G2" s="12">
        <f>$E$1-2</f>
        <v>2013</v>
      </c>
      <c r="H2" s="12">
        <f>$E$1-2</f>
        <v>2013</v>
      </c>
      <c r="I2" s="12">
        <f>$E$1-1</f>
        <v>2014</v>
      </c>
      <c r="J2" s="12">
        <f aca="true" t="shared" si="0" ref="J2:V2">$E$1</f>
        <v>2015</v>
      </c>
      <c r="K2" s="12">
        <f t="shared" si="0"/>
        <v>2015</v>
      </c>
      <c r="L2" s="12">
        <f t="shared" si="0"/>
        <v>2015</v>
      </c>
      <c r="M2" s="12">
        <f t="shared" si="0"/>
        <v>2015</v>
      </c>
      <c r="N2" s="12">
        <f t="shared" si="0"/>
        <v>2015</v>
      </c>
      <c r="O2" s="12">
        <f t="shared" si="0"/>
        <v>2015</v>
      </c>
      <c r="P2" s="12">
        <f t="shared" si="0"/>
        <v>2015</v>
      </c>
      <c r="Q2" s="12">
        <f t="shared" si="0"/>
        <v>2015</v>
      </c>
      <c r="R2" s="12">
        <f t="shared" si="0"/>
        <v>2015</v>
      </c>
      <c r="S2" s="12">
        <f t="shared" si="0"/>
        <v>2015</v>
      </c>
      <c r="T2" s="12">
        <f t="shared" si="0"/>
        <v>2015</v>
      </c>
      <c r="U2" s="12">
        <f t="shared" si="0"/>
        <v>2015</v>
      </c>
      <c r="V2" s="12">
        <f t="shared" si="0"/>
        <v>2015</v>
      </c>
    </row>
    <row r="3" spans="1:22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22" s="25" customFormat="1" ht="11.25">
      <c r="A7" s="21"/>
      <c r="B7" s="22"/>
      <c r="C7" s="23"/>
      <c r="D7" s="24"/>
      <c r="V7" s="26" t="s">
        <v>15</v>
      </c>
    </row>
    <row r="8" spans="1:23" s="19" customFormat="1" ht="41.25" customHeight="1">
      <c r="A8" s="20"/>
      <c r="B8" s="16"/>
      <c r="C8" s="27"/>
      <c r="D8" s="11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Филиал "Волгоградский" ОАО "Северсталь-метиз" по технологическому расходу электроэнергии (мощности) - потерям в электрических сетях на 2015 год в регионе: Волгоградская область</v>
      </c>
      <c r="E8" s="113"/>
      <c r="F8" s="113"/>
      <c r="G8" s="113"/>
      <c r="H8" s="113"/>
      <c r="I8" s="113"/>
      <c r="J8" s="11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2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19" customFormat="1" ht="52.5" customHeight="1">
      <c r="A10" s="20"/>
      <c r="B10" s="16"/>
      <c r="C10" s="17"/>
      <c r="D10" s="35" t="s">
        <v>16</v>
      </c>
      <c r="E10" s="35" t="s">
        <v>17</v>
      </c>
      <c r="F10" s="36" t="s">
        <v>18</v>
      </c>
      <c r="G10" s="37" t="str">
        <f aca="true" t="shared" si="1" ref="G10:V10">G3&amp;" "&amp;G2&amp;" "&amp;G1</f>
        <v>План 2013 Год</v>
      </c>
      <c r="H10" s="37" t="str">
        <f t="shared" si="1"/>
        <v>Факт 2013 Год</v>
      </c>
      <c r="I10" s="37" t="str">
        <f t="shared" si="1"/>
        <v>План 2014 Год</v>
      </c>
      <c r="J10" s="37" t="str">
        <f t="shared" si="1"/>
        <v>План 2015 Январь</v>
      </c>
      <c r="K10" s="37" t="str">
        <f t="shared" si="1"/>
        <v>План 2015 Февраль</v>
      </c>
      <c r="L10" s="37" t="str">
        <f t="shared" si="1"/>
        <v>План 2015 Март</v>
      </c>
      <c r="M10" s="37" t="str">
        <f t="shared" si="1"/>
        <v>План 2015 Апрель</v>
      </c>
      <c r="N10" s="37" t="str">
        <f t="shared" si="1"/>
        <v>План 2015 Май</v>
      </c>
      <c r="O10" s="37" t="str">
        <f t="shared" si="1"/>
        <v>План 2015 Июнь</v>
      </c>
      <c r="P10" s="37" t="str">
        <f t="shared" si="1"/>
        <v>План 2015 Июль</v>
      </c>
      <c r="Q10" s="37" t="str">
        <f t="shared" si="1"/>
        <v>План 2015 Август</v>
      </c>
      <c r="R10" s="37" t="str">
        <f t="shared" si="1"/>
        <v>План 2015 Сентябрь</v>
      </c>
      <c r="S10" s="37" t="str">
        <f t="shared" si="1"/>
        <v>План 2015 Октябрь</v>
      </c>
      <c r="T10" s="37" t="str">
        <f t="shared" si="1"/>
        <v>План 2015 Ноябрь</v>
      </c>
      <c r="U10" s="37" t="str">
        <f t="shared" si="1"/>
        <v>План 2015 Декабрь</v>
      </c>
      <c r="V10" s="37" t="str">
        <f t="shared" si="1"/>
        <v>План 2015 Год</v>
      </c>
    </row>
    <row r="11" spans="1:22" s="19" customFormat="1" ht="11.25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38">
        <v>9</v>
      </c>
      <c r="M11" s="38">
        <v>10</v>
      </c>
      <c r="N11" s="38">
        <v>11</v>
      </c>
      <c r="O11" s="38">
        <v>12</v>
      </c>
      <c r="P11" s="38">
        <v>13</v>
      </c>
      <c r="Q11" s="38">
        <v>14</v>
      </c>
      <c r="R11" s="38">
        <v>15</v>
      </c>
      <c r="S11" s="38">
        <v>16</v>
      </c>
      <c r="T11" s="38">
        <v>17</v>
      </c>
      <c r="U11" s="38">
        <v>18</v>
      </c>
      <c r="V11" s="38">
        <v>19</v>
      </c>
    </row>
    <row r="12" spans="1:22" s="19" customFormat="1" ht="11.25">
      <c r="A12" s="20"/>
      <c r="B12" s="16"/>
      <c r="C12" s="17"/>
      <c r="D12" s="39"/>
      <c r="E12" s="39" t="s">
        <v>19</v>
      </c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9" customFormat="1" ht="11.25">
      <c r="A13" s="20" t="s">
        <v>20</v>
      </c>
      <c r="B13" s="16" t="s">
        <v>21</v>
      </c>
      <c r="C13" s="17"/>
      <c r="D13" s="42">
        <v>1</v>
      </c>
      <c r="E13" s="43" t="s">
        <v>22</v>
      </c>
      <c r="F13" s="42" t="s">
        <v>23</v>
      </c>
      <c r="G13" s="44">
        <v>101.6851</v>
      </c>
      <c r="H13" s="44">
        <v>85.307018</v>
      </c>
      <c r="I13" s="44">
        <v>89.57289</v>
      </c>
      <c r="J13" s="44">
        <v>9.72554</v>
      </c>
      <c r="K13" s="44">
        <v>9.43948</v>
      </c>
      <c r="L13" s="44">
        <v>9.7934</v>
      </c>
      <c r="M13" s="44">
        <v>8.11019</v>
      </c>
      <c r="N13" s="44">
        <v>6.87504</v>
      </c>
      <c r="O13" s="44">
        <v>7.2152</v>
      </c>
      <c r="P13" s="44">
        <v>7.48601</v>
      </c>
      <c r="Q13" s="44">
        <v>7.56658</v>
      </c>
      <c r="R13" s="44">
        <v>7.40285</v>
      </c>
      <c r="S13" s="44">
        <v>9.02233</v>
      </c>
      <c r="T13" s="44">
        <v>9.14281</v>
      </c>
      <c r="U13" s="44">
        <v>10.39221</v>
      </c>
      <c r="V13" s="45">
        <f>SUM(J13:U13)</f>
        <v>102.17164</v>
      </c>
    </row>
    <row r="14" spans="1:22" s="19" customFormat="1" ht="22.5">
      <c r="A14" s="20" t="s">
        <v>24</v>
      </c>
      <c r="B14" s="16" t="s">
        <v>25</v>
      </c>
      <c r="C14" s="17"/>
      <c r="D14" s="42">
        <v>2</v>
      </c>
      <c r="E14" s="43" t="s">
        <v>26</v>
      </c>
      <c r="F14" s="42" t="s">
        <v>23</v>
      </c>
      <c r="G14" s="46">
        <f aca="true" t="shared" si="2" ref="G14:U14">SUM(G15:G16)</f>
        <v>6.613758475627205</v>
      </c>
      <c r="H14" s="46">
        <f t="shared" si="2"/>
        <v>5.0158212783893</v>
      </c>
      <c r="I14" s="46">
        <f t="shared" si="2"/>
        <v>4.81</v>
      </c>
      <c r="J14" s="46">
        <f t="shared" si="2"/>
        <v>0.43301</v>
      </c>
      <c r="K14" s="46">
        <f t="shared" si="2"/>
        <v>0.42025999999999997</v>
      </c>
      <c r="L14" s="46">
        <f t="shared" si="2"/>
        <v>0.43603</v>
      </c>
      <c r="M14" s="46">
        <f t="shared" si="2"/>
        <v>0.36107999999999996</v>
      </c>
      <c r="N14" s="46">
        <f t="shared" si="2"/>
        <v>0.30606</v>
      </c>
      <c r="O14" s="46">
        <f t="shared" si="2"/>
        <v>0.32123999999999997</v>
      </c>
      <c r="P14" s="46">
        <f t="shared" si="2"/>
        <v>0.33327</v>
      </c>
      <c r="Q14" s="46">
        <f t="shared" si="2"/>
        <v>0.33684000000000003</v>
      </c>
      <c r="R14" s="46">
        <f t="shared" si="2"/>
        <v>0.3296</v>
      </c>
      <c r="S14" s="46">
        <f t="shared" si="2"/>
        <v>0.40171</v>
      </c>
      <c r="T14" s="46">
        <f t="shared" si="2"/>
        <v>0.40702</v>
      </c>
      <c r="U14" s="46">
        <f t="shared" si="2"/>
        <v>0.4627</v>
      </c>
      <c r="V14" s="45">
        <f>SUM(J14:U14)</f>
        <v>4.54882</v>
      </c>
    </row>
    <row r="15" spans="1:22" s="19" customFormat="1" ht="11.25">
      <c r="A15" s="20" t="s">
        <v>27</v>
      </c>
      <c r="B15" s="16" t="s">
        <v>28</v>
      </c>
      <c r="C15" s="17"/>
      <c r="D15" s="42" t="s">
        <v>29</v>
      </c>
      <c r="E15" s="47" t="s">
        <v>28</v>
      </c>
      <c r="F15" s="42" t="s">
        <v>23</v>
      </c>
      <c r="G15" s="48">
        <v>3.1232733374480977</v>
      </c>
      <c r="H15" s="48">
        <v>2.50409218219275</v>
      </c>
      <c r="I15" s="48">
        <v>2.23</v>
      </c>
      <c r="J15" s="48">
        <v>0.13801</v>
      </c>
      <c r="K15" s="48">
        <v>0.15716</v>
      </c>
      <c r="L15" s="48">
        <v>0.16473</v>
      </c>
      <c r="M15" s="48">
        <v>0.16918</v>
      </c>
      <c r="N15" s="48">
        <v>0.14736</v>
      </c>
      <c r="O15" s="48">
        <v>0.14914</v>
      </c>
      <c r="P15" s="48">
        <v>0.16517</v>
      </c>
      <c r="Q15" s="48">
        <v>0.16784</v>
      </c>
      <c r="R15" s="48">
        <v>0.1625</v>
      </c>
      <c r="S15" s="48">
        <v>0.20301</v>
      </c>
      <c r="T15" s="48">
        <v>0.19322</v>
      </c>
      <c r="U15" s="48">
        <v>0.1861</v>
      </c>
      <c r="V15" s="45">
        <f>SUM(J15:U15)</f>
        <v>2.00342</v>
      </c>
    </row>
    <row r="16" spans="1:22" ht="22.5">
      <c r="A16" s="20" t="s">
        <v>30</v>
      </c>
      <c r="B16" s="16" t="s">
        <v>31</v>
      </c>
      <c r="D16" s="42" t="s">
        <v>32</v>
      </c>
      <c r="E16" s="47" t="s">
        <v>31</v>
      </c>
      <c r="F16" s="42" t="s">
        <v>23</v>
      </c>
      <c r="G16" s="48">
        <v>3.4904851381791073</v>
      </c>
      <c r="H16" s="48">
        <v>2.51172909619655</v>
      </c>
      <c r="I16" s="48">
        <v>2.5799999999999996</v>
      </c>
      <c r="J16" s="48">
        <v>0.295</v>
      </c>
      <c r="K16" s="48">
        <v>0.2631</v>
      </c>
      <c r="L16" s="48">
        <v>0.2713</v>
      </c>
      <c r="M16" s="48">
        <v>0.1919</v>
      </c>
      <c r="N16" s="48">
        <v>0.1587</v>
      </c>
      <c r="O16" s="48">
        <v>0.1721</v>
      </c>
      <c r="P16" s="48">
        <v>0.1681</v>
      </c>
      <c r="Q16" s="48">
        <v>0.169</v>
      </c>
      <c r="R16" s="48">
        <v>0.1671</v>
      </c>
      <c r="S16" s="48">
        <v>0.1987</v>
      </c>
      <c r="T16" s="48">
        <v>0.2138</v>
      </c>
      <c r="U16" s="48">
        <v>0.2766</v>
      </c>
      <c r="V16" s="45">
        <f>SUM(J16:U16)</f>
        <v>2.5454000000000003</v>
      </c>
    </row>
    <row r="17" spans="1:22" ht="12">
      <c r="A17" s="20" t="s">
        <v>33</v>
      </c>
      <c r="B17" s="16" t="s">
        <v>34</v>
      </c>
      <c r="D17" s="42">
        <v>3</v>
      </c>
      <c r="E17" s="50" t="s">
        <v>35</v>
      </c>
      <c r="F17" s="51" t="s">
        <v>36</v>
      </c>
      <c r="G17" s="46">
        <f aca="true" t="shared" si="3" ref="G17:V17">IF(G13=0,0,G14/G13*100)</f>
        <v>6.504156927246179</v>
      </c>
      <c r="H17" s="46">
        <f t="shared" si="3"/>
        <v>5.879728767906645</v>
      </c>
      <c r="I17" s="46">
        <f t="shared" si="3"/>
        <v>5.3699283343431246</v>
      </c>
      <c r="J17" s="46">
        <f t="shared" si="3"/>
        <v>4.4522977644429</v>
      </c>
      <c r="K17" s="46">
        <f t="shared" si="3"/>
        <v>4.452152025323429</v>
      </c>
      <c r="L17" s="46">
        <f t="shared" si="3"/>
        <v>4.452284191394204</v>
      </c>
      <c r="M17" s="46">
        <f t="shared" si="3"/>
        <v>4.452176829396105</v>
      </c>
      <c r="N17" s="46">
        <f t="shared" si="3"/>
        <v>4.451755917056483</v>
      </c>
      <c r="O17" s="46">
        <f t="shared" si="3"/>
        <v>4.452267435414125</v>
      </c>
      <c r="P17" s="46">
        <f t="shared" si="3"/>
        <v>4.451904285460479</v>
      </c>
      <c r="Q17" s="46">
        <f t="shared" si="3"/>
        <v>4.45168094436324</v>
      </c>
      <c r="R17" s="46">
        <f t="shared" si="3"/>
        <v>4.452339301755405</v>
      </c>
      <c r="S17" s="46">
        <f t="shared" si="3"/>
        <v>4.452397551408561</v>
      </c>
      <c r="T17" s="46">
        <f t="shared" si="3"/>
        <v>4.45180420461543</v>
      </c>
      <c r="U17" s="46">
        <f t="shared" si="3"/>
        <v>4.452373460505513</v>
      </c>
      <c r="V17" s="46">
        <f t="shared" si="3"/>
        <v>4.452135641553762</v>
      </c>
    </row>
    <row r="18" spans="1:22" ht="12">
      <c r="A18" s="20" t="s">
        <v>37</v>
      </c>
      <c r="B18" s="16" t="s">
        <v>38</v>
      </c>
      <c r="D18" s="42">
        <v>4</v>
      </c>
      <c r="E18" s="50" t="s">
        <v>39</v>
      </c>
      <c r="F18" s="42" t="s">
        <v>23</v>
      </c>
      <c r="G18" s="46">
        <f aca="true" t="shared" si="4" ref="G18:U18">G13-G14</f>
        <v>95.0713415243728</v>
      </c>
      <c r="H18" s="46">
        <f t="shared" si="4"/>
        <v>80.2911967216107</v>
      </c>
      <c r="I18" s="46">
        <f t="shared" si="4"/>
        <v>84.76289</v>
      </c>
      <c r="J18" s="46">
        <f t="shared" si="4"/>
        <v>9.292530000000001</v>
      </c>
      <c r="K18" s="46">
        <f t="shared" si="4"/>
        <v>9.019219999999999</v>
      </c>
      <c r="L18" s="46">
        <f t="shared" si="4"/>
        <v>9.35737</v>
      </c>
      <c r="M18" s="46">
        <f t="shared" si="4"/>
        <v>7.749109999999999</v>
      </c>
      <c r="N18" s="46">
        <f t="shared" si="4"/>
        <v>6.56898</v>
      </c>
      <c r="O18" s="46">
        <f t="shared" si="4"/>
        <v>6.89396</v>
      </c>
      <c r="P18" s="46">
        <f t="shared" si="4"/>
        <v>7.1527400000000005</v>
      </c>
      <c r="Q18" s="46">
        <f t="shared" si="4"/>
        <v>7.22974</v>
      </c>
      <c r="R18" s="46">
        <f t="shared" si="4"/>
        <v>7.07325</v>
      </c>
      <c r="S18" s="46">
        <f t="shared" si="4"/>
        <v>8.62062</v>
      </c>
      <c r="T18" s="46">
        <f t="shared" si="4"/>
        <v>8.735790000000001</v>
      </c>
      <c r="U18" s="46">
        <f t="shared" si="4"/>
        <v>9.92951</v>
      </c>
      <c r="V18" s="45">
        <f>SUM(J18:U18)</f>
        <v>97.62281999999999</v>
      </c>
    </row>
    <row r="19" spans="1:22" ht="12">
      <c r="A19" s="20" t="s">
        <v>40</v>
      </c>
      <c r="B19" s="16" t="s">
        <v>41</v>
      </c>
      <c r="D19" s="42" t="s">
        <v>42</v>
      </c>
      <c r="E19" s="52" t="s">
        <v>41</v>
      </c>
      <c r="F19" s="42" t="s">
        <v>23</v>
      </c>
      <c r="G19" s="48">
        <v>44.89624152437279</v>
      </c>
      <c r="H19" s="48">
        <v>37.5726492216107</v>
      </c>
      <c r="I19" s="48">
        <v>39.4</v>
      </c>
      <c r="J19" s="48">
        <v>2.66696345314821</v>
      </c>
      <c r="K19" s="48">
        <v>3.10970047696308</v>
      </c>
      <c r="L19" s="48">
        <v>3.26394193865448</v>
      </c>
      <c r="M19" s="48">
        <v>3.43888805434846</v>
      </c>
      <c r="N19" s="48">
        <v>3.00388398165367</v>
      </c>
      <c r="O19" s="48">
        <v>3.02873811707679</v>
      </c>
      <c r="P19" s="48">
        <v>3.37675822165641</v>
      </c>
      <c r="Q19" s="48">
        <v>3.43317162611605</v>
      </c>
      <c r="R19" s="48">
        <v>3.32046011175368</v>
      </c>
      <c r="S19" s="48">
        <v>4.15836851754103</v>
      </c>
      <c r="T19" s="48">
        <v>3.93300531745783</v>
      </c>
      <c r="U19" s="48">
        <v>3.71738793545293</v>
      </c>
      <c r="V19" s="45">
        <f>SUM(J19:U19)</f>
        <v>40.45126775182261</v>
      </c>
    </row>
    <row r="20" spans="1:22" ht="22.5">
      <c r="A20" s="20" t="s">
        <v>43</v>
      </c>
      <c r="B20" s="16" t="s">
        <v>44</v>
      </c>
      <c r="D20" s="42" t="s">
        <v>45</v>
      </c>
      <c r="E20" s="52" t="s">
        <v>44</v>
      </c>
      <c r="F20" s="42" t="s">
        <v>23</v>
      </c>
      <c r="G20" s="48">
        <v>50.17510000000001</v>
      </c>
      <c r="H20" s="48">
        <v>37.3799</v>
      </c>
      <c r="I20" s="48">
        <v>45.339999999999996</v>
      </c>
      <c r="J20" s="48">
        <v>6.62554</v>
      </c>
      <c r="K20" s="48">
        <v>5.909479999999999</v>
      </c>
      <c r="L20" s="48">
        <v>6.0934</v>
      </c>
      <c r="M20" s="48">
        <v>4.3101899999999995</v>
      </c>
      <c r="N20" s="48">
        <v>3.5650399999999993</v>
      </c>
      <c r="O20" s="48">
        <v>3.8651999999999997</v>
      </c>
      <c r="P20" s="48">
        <v>3.77601</v>
      </c>
      <c r="Q20" s="48">
        <v>3.79658</v>
      </c>
      <c r="R20" s="48">
        <v>3.7528499999999996</v>
      </c>
      <c r="S20" s="48">
        <v>4.462330000000001</v>
      </c>
      <c r="T20" s="48">
        <v>4.802809999999999</v>
      </c>
      <c r="U20" s="48">
        <v>6.212210000000001</v>
      </c>
      <c r="V20" s="45">
        <f>SUM(J20:U20)</f>
        <v>57.17164</v>
      </c>
    </row>
    <row r="21" spans="1:22" ht="12">
      <c r="A21" s="20"/>
      <c r="B21" s="16"/>
      <c r="D21" s="39"/>
      <c r="E21" s="39" t="s">
        <v>46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2">
      <c r="A22" s="20" t="s">
        <v>47</v>
      </c>
      <c r="B22" s="16" t="s">
        <v>21</v>
      </c>
      <c r="D22" s="42" t="s">
        <v>48</v>
      </c>
      <c r="E22" s="43" t="s">
        <v>22</v>
      </c>
      <c r="F22" s="42" t="s">
        <v>49</v>
      </c>
      <c r="G22" s="44">
        <v>14.663874999999999</v>
      </c>
      <c r="H22" s="44">
        <v>14.563999999999998</v>
      </c>
      <c r="I22" s="44">
        <v>13.322458333333332</v>
      </c>
      <c r="J22" s="44">
        <v>15.911805</v>
      </c>
      <c r="K22" s="44">
        <v>16.8168</v>
      </c>
      <c r="L22" s="44">
        <v>16.3648</v>
      </c>
      <c r="M22" s="44">
        <v>16.736709999999995</v>
      </c>
      <c r="N22" s="44">
        <v>16.08639</v>
      </c>
      <c r="O22" s="44">
        <v>15.914884</v>
      </c>
      <c r="P22" s="44">
        <v>16.388243000000003</v>
      </c>
      <c r="Q22" s="44">
        <v>16.806932999999997</v>
      </c>
      <c r="R22" s="44">
        <v>16.414818</v>
      </c>
      <c r="S22" s="44">
        <v>17.817021</v>
      </c>
      <c r="T22" s="44">
        <v>17.53013</v>
      </c>
      <c r="U22" s="44">
        <v>17.20396</v>
      </c>
      <c r="V22" s="45">
        <f>SUM(J22:U22)/12</f>
        <v>16.66604116666667</v>
      </c>
    </row>
    <row r="23" spans="1:22" ht="22.5">
      <c r="A23" s="20" t="s">
        <v>50</v>
      </c>
      <c r="B23" s="16" t="s">
        <v>25</v>
      </c>
      <c r="D23" s="42" t="s">
        <v>51</v>
      </c>
      <c r="E23" s="43" t="s">
        <v>26</v>
      </c>
      <c r="F23" s="42" t="s">
        <v>49</v>
      </c>
      <c r="G23" s="46">
        <f aca="true" t="shared" si="5" ref="G23:V23">SUM(G24:G25)</f>
        <v>0.9471594827757766</v>
      </c>
      <c r="H23" s="46">
        <f t="shared" si="5"/>
        <v>0.8469999999999996</v>
      </c>
      <c r="I23" s="46">
        <f t="shared" si="5"/>
        <v>0.7008333333333333</v>
      </c>
      <c r="J23" s="46">
        <f t="shared" si="5"/>
        <v>0.7083699999999999</v>
      </c>
      <c r="K23" s="46">
        <f t="shared" si="5"/>
        <v>0.74866</v>
      </c>
      <c r="L23" s="46">
        <f t="shared" si="5"/>
        <v>0.72854</v>
      </c>
      <c r="M23" s="46">
        <f t="shared" si="5"/>
        <v>0.7451000000000001</v>
      </c>
      <c r="N23" s="46">
        <f t="shared" si="5"/>
        <v>0.71612</v>
      </c>
      <c r="O23" s="46">
        <f t="shared" si="5"/>
        <v>0.7085</v>
      </c>
      <c r="P23" s="46">
        <f t="shared" si="5"/>
        <v>0.7296400000000001</v>
      </c>
      <c r="Q23" s="46">
        <f t="shared" si="5"/>
        <v>0.74829</v>
      </c>
      <c r="R23" s="46">
        <f t="shared" si="5"/>
        <v>0.7308399999999999</v>
      </c>
      <c r="S23" s="46">
        <f t="shared" si="5"/>
        <v>0.79327</v>
      </c>
      <c r="T23" s="46">
        <f t="shared" si="5"/>
        <v>0.78049</v>
      </c>
      <c r="U23" s="46">
        <f t="shared" si="5"/>
        <v>0.76597</v>
      </c>
      <c r="V23" s="46">
        <f t="shared" si="5"/>
        <v>0.7419825</v>
      </c>
    </row>
    <row r="24" spans="1:22" ht="12">
      <c r="A24" s="20" t="s">
        <v>52</v>
      </c>
      <c r="B24" s="16" t="s">
        <v>28</v>
      </c>
      <c r="D24" s="42" t="s">
        <v>53</v>
      </c>
      <c r="E24" s="47" t="s">
        <v>28</v>
      </c>
      <c r="F24" s="42" t="s">
        <v>49</v>
      </c>
      <c r="G24" s="48">
        <v>0.4374646277359568</v>
      </c>
      <c r="H24" s="48">
        <v>0.3665449999999999</v>
      </c>
      <c r="I24" s="48">
        <v>0.3158333333333333</v>
      </c>
      <c r="J24" s="48">
        <v>0.22259</v>
      </c>
      <c r="K24" s="48">
        <v>0.26266</v>
      </c>
      <c r="L24" s="48">
        <v>0.24485</v>
      </c>
      <c r="M24" s="48">
        <v>0.26711</v>
      </c>
      <c r="N24" s="48">
        <v>0.2404</v>
      </c>
      <c r="O24" s="48">
        <v>0.23149</v>
      </c>
      <c r="P24" s="48">
        <v>0.25383</v>
      </c>
      <c r="Q24" s="48">
        <v>0.27164</v>
      </c>
      <c r="R24" s="48">
        <v>0.25383</v>
      </c>
      <c r="S24" s="48">
        <v>0.31617</v>
      </c>
      <c r="T24" s="48">
        <v>0.29836</v>
      </c>
      <c r="U24" s="48">
        <v>0.28055</v>
      </c>
      <c r="V24" s="45">
        <f>SUM(J24:U24)/12</f>
        <v>0.26195666666666667</v>
      </c>
    </row>
    <row r="25" spans="1:22" ht="22.5">
      <c r="A25" s="20" t="s">
        <v>54</v>
      </c>
      <c r="B25" s="16" t="s">
        <v>31</v>
      </c>
      <c r="D25" s="42" t="s">
        <v>55</v>
      </c>
      <c r="E25" s="47" t="s">
        <v>31</v>
      </c>
      <c r="F25" s="42" t="s">
        <v>49</v>
      </c>
      <c r="G25" s="48">
        <v>0.5096948550398198</v>
      </c>
      <c r="H25" s="48">
        <v>0.48045499999999974</v>
      </c>
      <c r="I25" s="48">
        <v>0.385</v>
      </c>
      <c r="J25" s="48">
        <v>0.48578</v>
      </c>
      <c r="K25" s="48">
        <v>0.486</v>
      </c>
      <c r="L25" s="48">
        <v>0.48369</v>
      </c>
      <c r="M25" s="48">
        <v>0.47799</v>
      </c>
      <c r="N25" s="48">
        <v>0.47572</v>
      </c>
      <c r="O25" s="48">
        <v>0.47701</v>
      </c>
      <c r="P25" s="48">
        <v>0.47581</v>
      </c>
      <c r="Q25" s="48">
        <v>0.47665</v>
      </c>
      <c r="R25" s="48">
        <v>0.47701</v>
      </c>
      <c r="S25" s="48">
        <v>0.4771</v>
      </c>
      <c r="T25" s="48">
        <v>0.48213</v>
      </c>
      <c r="U25" s="48">
        <v>0.48542</v>
      </c>
      <c r="V25" s="45">
        <f>SUM(J25:U25)/12</f>
        <v>0.4800258333333334</v>
      </c>
    </row>
    <row r="26" spans="1:22" ht="12">
      <c r="A26" s="20" t="s">
        <v>56</v>
      </c>
      <c r="B26" s="16" t="s">
        <v>34</v>
      </c>
      <c r="D26" s="42" t="s">
        <v>57</v>
      </c>
      <c r="E26" s="50" t="s">
        <v>35</v>
      </c>
      <c r="F26" s="51" t="s">
        <v>36</v>
      </c>
      <c r="G26" s="46">
        <f aca="true" t="shared" si="6" ref="G26:V26">IF(G22=0,0,G23/G22*100)</f>
        <v>6.4591350020085185</v>
      </c>
      <c r="H26" s="46">
        <f t="shared" si="6"/>
        <v>5.815709969788518</v>
      </c>
      <c r="I26" s="46">
        <f t="shared" si="6"/>
        <v>5.26054062845008</v>
      </c>
      <c r="J26" s="46">
        <f t="shared" si="6"/>
        <v>4.451851942630015</v>
      </c>
      <c r="K26" s="46">
        <f t="shared" si="6"/>
        <v>4.45185766614338</v>
      </c>
      <c r="L26" s="46">
        <f t="shared" si="6"/>
        <v>4.451872311302307</v>
      </c>
      <c r="M26" s="46">
        <f t="shared" si="6"/>
        <v>4.451890485047541</v>
      </c>
      <c r="N26" s="46">
        <f t="shared" si="6"/>
        <v>4.4517135292629355</v>
      </c>
      <c r="O26" s="46">
        <f t="shared" si="6"/>
        <v>4.451807502963892</v>
      </c>
      <c r="P26" s="46">
        <f t="shared" si="6"/>
        <v>4.452216140558813</v>
      </c>
      <c r="Q26" s="46">
        <f t="shared" si="6"/>
        <v>4.452269786522027</v>
      </c>
      <c r="R26" s="46">
        <f t="shared" si="6"/>
        <v>4.452318630642142</v>
      </c>
      <c r="S26" s="46">
        <f t="shared" si="6"/>
        <v>4.452315569477075</v>
      </c>
      <c r="T26" s="46">
        <f t="shared" si="6"/>
        <v>4.452277307698232</v>
      </c>
      <c r="U26" s="46">
        <f t="shared" si="6"/>
        <v>4.452288891627277</v>
      </c>
      <c r="V26" s="46">
        <f t="shared" si="6"/>
        <v>4.452062085890083</v>
      </c>
    </row>
    <row r="27" spans="1:22" ht="12">
      <c r="A27" s="20" t="s">
        <v>58</v>
      </c>
      <c r="B27" s="16" t="s">
        <v>38</v>
      </c>
      <c r="D27" s="42" t="s">
        <v>59</v>
      </c>
      <c r="E27" s="50" t="s">
        <v>60</v>
      </c>
      <c r="F27" s="42" t="s">
        <v>49</v>
      </c>
      <c r="G27" s="46">
        <f aca="true" t="shared" si="7" ref="G27:U27">G22-G23</f>
        <v>13.716715517224223</v>
      </c>
      <c r="H27" s="46">
        <f t="shared" si="7"/>
        <v>13.716999999999999</v>
      </c>
      <c r="I27" s="46">
        <f t="shared" si="7"/>
        <v>12.621624999999998</v>
      </c>
      <c r="J27" s="46">
        <f t="shared" si="7"/>
        <v>15.203434999999999</v>
      </c>
      <c r="K27" s="46">
        <f t="shared" si="7"/>
        <v>16.06814</v>
      </c>
      <c r="L27" s="46">
        <f t="shared" si="7"/>
        <v>15.636259999999998</v>
      </c>
      <c r="M27" s="46">
        <f t="shared" si="7"/>
        <v>15.991609999999994</v>
      </c>
      <c r="N27" s="46">
        <f t="shared" si="7"/>
        <v>15.370270000000001</v>
      </c>
      <c r="O27" s="46">
        <f t="shared" si="7"/>
        <v>15.206384</v>
      </c>
      <c r="P27" s="46">
        <f t="shared" si="7"/>
        <v>15.658603000000003</v>
      </c>
      <c r="Q27" s="46">
        <f t="shared" si="7"/>
        <v>16.058642999999996</v>
      </c>
      <c r="R27" s="46">
        <f t="shared" si="7"/>
        <v>15.683978</v>
      </c>
      <c r="S27" s="46">
        <f t="shared" si="7"/>
        <v>17.023751</v>
      </c>
      <c r="T27" s="46">
        <f t="shared" si="7"/>
        <v>16.74964</v>
      </c>
      <c r="U27" s="46">
        <f t="shared" si="7"/>
        <v>16.43799</v>
      </c>
      <c r="V27" s="45">
        <f>SUM(J27:U27)/12</f>
        <v>15.924058666666667</v>
      </c>
    </row>
    <row r="28" spans="1:22" ht="12">
      <c r="A28" s="20" t="s">
        <v>61</v>
      </c>
      <c r="B28" s="16" t="s">
        <v>41</v>
      </c>
      <c r="D28" s="42" t="s">
        <v>62</v>
      </c>
      <c r="E28" s="52" t="s">
        <v>41</v>
      </c>
      <c r="F28" s="42" t="s">
        <v>49</v>
      </c>
      <c r="G28" s="48">
        <v>6.335340517224224</v>
      </c>
      <c r="H28" s="48">
        <v>6.335000000000002</v>
      </c>
      <c r="I28" s="48">
        <v>5.69</v>
      </c>
      <c r="J28" s="48">
        <v>4.2917</v>
      </c>
      <c r="K28" s="48">
        <v>5.1513</v>
      </c>
      <c r="L28" s="48">
        <v>4.7715</v>
      </c>
      <c r="M28" s="48">
        <v>5.2549</v>
      </c>
      <c r="N28" s="48">
        <v>4.6839</v>
      </c>
      <c r="O28" s="48">
        <v>4.4915</v>
      </c>
      <c r="P28" s="48">
        <v>4.9728</v>
      </c>
      <c r="Q28" s="48">
        <v>5.3542</v>
      </c>
      <c r="R28" s="48">
        <v>4.9716</v>
      </c>
      <c r="S28" s="48">
        <v>6.3093</v>
      </c>
      <c r="T28" s="48">
        <v>5.9221</v>
      </c>
      <c r="U28" s="48">
        <v>5.5366</v>
      </c>
      <c r="V28" s="45">
        <f>SUM(J28:U28)/12</f>
        <v>5.142616666666667</v>
      </c>
    </row>
    <row r="29" spans="1:22" ht="22.5">
      <c r="A29" s="20" t="s">
        <v>63</v>
      </c>
      <c r="B29" s="16" t="s">
        <v>44</v>
      </c>
      <c r="D29" s="42" t="s">
        <v>64</v>
      </c>
      <c r="E29" s="52" t="s">
        <v>44</v>
      </c>
      <c r="F29" s="42" t="s">
        <v>49</v>
      </c>
      <c r="G29" s="48">
        <v>7.381374999999999</v>
      </c>
      <c r="H29" s="48">
        <v>7.3820000000000014</v>
      </c>
      <c r="I29" s="48">
        <v>6.927499999999999</v>
      </c>
      <c r="J29" s="48">
        <v>10.9118</v>
      </c>
      <c r="K29" s="48">
        <v>10.9168</v>
      </c>
      <c r="L29" s="48">
        <v>10.8648</v>
      </c>
      <c r="M29" s="48">
        <v>10.7367</v>
      </c>
      <c r="N29" s="48">
        <v>10.6864</v>
      </c>
      <c r="O29" s="48">
        <v>10.7149</v>
      </c>
      <c r="P29" s="48">
        <v>10.6882</v>
      </c>
      <c r="Q29" s="48">
        <v>10.7069</v>
      </c>
      <c r="R29" s="48">
        <v>10.7148</v>
      </c>
      <c r="S29" s="48">
        <v>10.717</v>
      </c>
      <c r="T29" s="48">
        <v>10.8301</v>
      </c>
      <c r="U29" s="48">
        <v>10.904</v>
      </c>
      <c r="V29" s="45">
        <f>SUM(J29:U29)/12</f>
        <v>10.7827</v>
      </c>
    </row>
    <row r="30" spans="1:22" ht="12">
      <c r="A30" s="20" t="s">
        <v>65</v>
      </c>
      <c r="B30" s="16" t="s">
        <v>66</v>
      </c>
      <c r="D30" s="42" t="s">
        <v>67</v>
      </c>
      <c r="E30" s="43" t="s">
        <v>68</v>
      </c>
      <c r="F30" s="51" t="s">
        <v>49</v>
      </c>
      <c r="G30" s="46">
        <f aca="true" t="shared" si="8" ref="G30:V30">SUM(G31:G32)</f>
        <v>14.663875</v>
      </c>
      <c r="H30" s="46">
        <f t="shared" si="8"/>
        <v>12.687000000000001</v>
      </c>
      <c r="I30" s="46">
        <f t="shared" si="8"/>
        <v>13.318299999999999</v>
      </c>
      <c r="J30" s="46">
        <f t="shared" si="8"/>
        <v>15.9118</v>
      </c>
      <c r="K30" s="46">
        <f t="shared" si="8"/>
        <v>16.8168</v>
      </c>
      <c r="L30" s="46">
        <f t="shared" si="8"/>
        <v>16.364800000000002</v>
      </c>
      <c r="M30" s="46">
        <f t="shared" si="8"/>
        <v>16.7367</v>
      </c>
      <c r="N30" s="46">
        <f t="shared" si="8"/>
        <v>16.0864</v>
      </c>
      <c r="O30" s="46">
        <f t="shared" si="8"/>
        <v>15.9149</v>
      </c>
      <c r="P30" s="46">
        <f t="shared" si="8"/>
        <v>16.3882</v>
      </c>
      <c r="Q30" s="46">
        <f t="shared" si="8"/>
        <v>16.8069</v>
      </c>
      <c r="R30" s="46">
        <f t="shared" si="8"/>
        <v>16.4148</v>
      </c>
      <c r="S30" s="46">
        <f t="shared" si="8"/>
        <v>17.817</v>
      </c>
      <c r="T30" s="46">
        <f t="shared" si="8"/>
        <v>17.5301</v>
      </c>
      <c r="U30" s="46">
        <f t="shared" si="8"/>
        <v>17.204</v>
      </c>
      <c r="V30" s="46">
        <f t="shared" si="8"/>
        <v>16.666033333333335</v>
      </c>
    </row>
    <row r="31" spans="1:22" ht="12">
      <c r="A31" s="20" t="s">
        <v>69</v>
      </c>
      <c r="B31" s="16" t="s">
        <v>28</v>
      </c>
      <c r="D31" s="42" t="s">
        <v>70</v>
      </c>
      <c r="E31" s="47" t="s">
        <v>28</v>
      </c>
      <c r="F31" s="51" t="s">
        <v>49</v>
      </c>
      <c r="G31" s="48">
        <v>7.2825000000000015</v>
      </c>
      <c r="H31" s="48">
        <v>7.182000000000001</v>
      </c>
      <c r="I31" s="48">
        <v>6.3908</v>
      </c>
      <c r="J31" s="48">
        <v>5</v>
      </c>
      <c r="K31" s="48">
        <v>5.9</v>
      </c>
      <c r="L31" s="48">
        <v>5.5</v>
      </c>
      <c r="M31" s="48">
        <v>6</v>
      </c>
      <c r="N31" s="48">
        <v>5.4</v>
      </c>
      <c r="O31" s="48">
        <v>5.2</v>
      </c>
      <c r="P31" s="48">
        <v>5.7</v>
      </c>
      <c r="Q31" s="48">
        <v>6.1</v>
      </c>
      <c r="R31" s="48">
        <v>5.7</v>
      </c>
      <c r="S31" s="48">
        <v>7.1</v>
      </c>
      <c r="T31" s="48">
        <v>6.7</v>
      </c>
      <c r="U31" s="48">
        <v>6.3</v>
      </c>
      <c r="V31" s="45">
        <f>SUM(J31:U31)/12</f>
        <v>5.883333333333334</v>
      </c>
    </row>
    <row r="32" spans="1:22" ht="12">
      <c r="A32" s="20" t="s">
        <v>71</v>
      </c>
      <c r="B32" s="16" t="s">
        <v>72</v>
      </c>
      <c r="D32" s="42" t="s">
        <v>73</v>
      </c>
      <c r="E32" s="47" t="s">
        <v>72</v>
      </c>
      <c r="F32" s="51" t="s">
        <v>49</v>
      </c>
      <c r="G32" s="46">
        <f>'[1]Субабоненты'!H13</f>
        <v>7.381374999999999</v>
      </c>
      <c r="H32" s="46">
        <f>'[1]Субабоненты'!I13</f>
        <v>5.505000000000001</v>
      </c>
      <c r="I32" s="46">
        <f>'[1]Субабоненты'!J13</f>
        <v>6.927499999999999</v>
      </c>
      <c r="J32" s="46">
        <f>'[1]Субабоненты'!K13</f>
        <v>10.9118</v>
      </c>
      <c r="K32" s="46">
        <f>'[1]Субабоненты'!L13</f>
        <v>10.9168</v>
      </c>
      <c r="L32" s="46">
        <f>'[1]Субабоненты'!M13</f>
        <v>10.8648</v>
      </c>
      <c r="M32" s="46">
        <f>'[1]Субабоненты'!N13</f>
        <v>10.7367</v>
      </c>
      <c r="N32" s="46">
        <f>'[1]Субабоненты'!O13</f>
        <v>10.6864</v>
      </c>
      <c r="O32" s="46">
        <f>'[1]Субабоненты'!P13</f>
        <v>10.7149</v>
      </c>
      <c r="P32" s="46">
        <f>'[1]Субабоненты'!Q13</f>
        <v>10.6882</v>
      </c>
      <c r="Q32" s="46">
        <f>'[1]Субабоненты'!R13</f>
        <v>10.7069</v>
      </c>
      <c r="R32" s="46">
        <f>'[1]Субабоненты'!S13</f>
        <v>10.7148</v>
      </c>
      <c r="S32" s="46">
        <f>'[1]Субабоненты'!T13</f>
        <v>10.717</v>
      </c>
      <c r="T32" s="46">
        <f>'[1]Субабоненты'!U13</f>
        <v>10.8301</v>
      </c>
      <c r="U32" s="46">
        <f>'[1]Субабоненты'!V13</f>
        <v>10.904</v>
      </c>
      <c r="V32" s="46">
        <f>'[1]Субабоненты'!W13</f>
        <v>10.7827</v>
      </c>
    </row>
    <row r="33" spans="1:22" ht="12">
      <c r="A33" s="20" t="s">
        <v>74</v>
      </c>
      <c r="B33" s="16" t="s">
        <v>75</v>
      </c>
      <c r="D33" s="42" t="s">
        <v>76</v>
      </c>
      <c r="E33" s="43" t="s">
        <v>77</v>
      </c>
      <c r="F33" s="51" t="s">
        <v>78</v>
      </c>
      <c r="G33" s="46">
        <f aca="true" t="shared" si="9" ref="G33:V33">SUM(G34:G35)</f>
        <v>99</v>
      </c>
      <c r="H33" s="46">
        <f t="shared" si="9"/>
        <v>99</v>
      </c>
      <c r="I33" s="46">
        <f t="shared" si="9"/>
        <v>99</v>
      </c>
      <c r="J33" s="46">
        <f t="shared" si="9"/>
        <v>99</v>
      </c>
      <c r="K33" s="46">
        <f t="shared" si="9"/>
        <v>99</v>
      </c>
      <c r="L33" s="46">
        <f t="shared" si="9"/>
        <v>99</v>
      </c>
      <c r="M33" s="46">
        <f t="shared" si="9"/>
        <v>99</v>
      </c>
      <c r="N33" s="46">
        <f t="shared" si="9"/>
        <v>99</v>
      </c>
      <c r="O33" s="46">
        <f t="shared" si="9"/>
        <v>99</v>
      </c>
      <c r="P33" s="46">
        <f t="shared" si="9"/>
        <v>99</v>
      </c>
      <c r="Q33" s="46">
        <f t="shared" si="9"/>
        <v>99</v>
      </c>
      <c r="R33" s="46">
        <f t="shared" si="9"/>
        <v>99</v>
      </c>
      <c r="S33" s="46">
        <f t="shared" si="9"/>
        <v>99</v>
      </c>
      <c r="T33" s="46">
        <f t="shared" si="9"/>
        <v>99</v>
      </c>
      <c r="U33" s="46">
        <f t="shared" si="9"/>
        <v>99</v>
      </c>
      <c r="V33" s="46">
        <f t="shared" si="9"/>
        <v>99</v>
      </c>
    </row>
    <row r="34" spans="1:22" ht="12">
      <c r="A34" s="20" t="s">
        <v>79</v>
      </c>
      <c r="B34" s="16" t="s">
        <v>28</v>
      </c>
      <c r="D34" s="42" t="s">
        <v>80</v>
      </c>
      <c r="E34" s="47" t="s">
        <v>28</v>
      </c>
      <c r="F34" s="51" t="s">
        <v>78</v>
      </c>
      <c r="G34" s="48">
        <v>69.27</v>
      </c>
      <c r="H34" s="48">
        <v>77.91</v>
      </c>
      <c r="I34" s="48">
        <v>77.91</v>
      </c>
      <c r="J34" s="48">
        <v>77.91</v>
      </c>
      <c r="K34" s="48">
        <v>77.91</v>
      </c>
      <c r="L34" s="48">
        <v>77.91</v>
      </c>
      <c r="M34" s="48">
        <v>77.91</v>
      </c>
      <c r="N34" s="48">
        <v>77.91</v>
      </c>
      <c r="O34" s="48">
        <v>77.91</v>
      </c>
      <c r="P34" s="48">
        <v>77.91</v>
      </c>
      <c r="Q34" s="48">
        <v>77.91</v>
      </c>
      <c r="R34" s="48">
        <v>77.91</v>
      </c>
      <c r="S34" s="48">
        <v>77.91</v>
      </c>
      <c r="T34" s="48">
        <v>77.91</v>
      </c>
      <c r="U34" s="48">
        <v>77.91</v>
      </c>
      <c r="V34" s="45">
        <f>MAX(J34:U34)</f>
        <v>77.91</v>
      </c>
    </row>
    <row r="35" spans="1:22" ht="12">
      <c r="A35" s="20" t="s">
        <v>81</v>
      </c>
      <c r="B35" s="16" t="s">
        <v>72</v>
      </c>
      <c r="D35" s="42" t="s">
        <v>82</v>
      </c>
      <c r="E35" s="47" t="s">
        <v>72</v>
      </c>
      <c r="F35" s="51" t="s">
        <v>78</v>
      </c>
      <c r="G35" s="46">
        <f>'[1]Субабоненты'!H14</f>
        <v>29.730000000000004</v>
      </c>
      <c r="H35" s="46">
        <f>'[1]Субабоненты'!I14</f>
        <v>21.09</v>
      </c>
      <c r="I35" s="46">
        <f>'[1]Субабоненты'!J14</f>
        <v>21.09</v>
      </c>
      <c r="J35" s="46">
        <f>'[1]Субабоненты'!K14</f>
        <v>21.09</v>
      </c>
      <c r="K35" s="46">
        <f>'[1]Субабоненты'!L14</f>
        <v>21.09</v>
      </c>
      <c r="L35" s="46">
        <f>'[1]Субабоненты'!M14</f>
        <v>21.09</v>
      </c>
      <c r="M35" s="46">
        <f>'[1]Субабоненты'!N14</f>
        <v>21.09</v>
      </c>
      <c r="N35" s="46">
        <f>'[1]Субабоненты'!O14</f>
        <v>21.09</v>
      </c>
      <c r="O35" s="46">
        <f>'[1]Субабоненты'!P14</f>
        <v>21.09</v>
      </c>
      <c r="P35" s="46">
        <f>'[1]Субабоненты'!Q14</f>
        <v>21.09</v>
      </c>
      <c r="Q35" s="46">
        <f>'[1]Субабоненты'!R14</f>
        <v>21.09</v>
      </c>
      <c r="R35" s="46">
        <f>'[1]Субабоненты'!S14</f>
        <v>21.09</v>
      </c>
      <c r="S35" s="46">
        <f>'[1]Субабоненты'!T14</f>
        <v>21.09</v>
      </c>
      <c r="T35" s="46">
        <f>'[1]Субабоненты'!U14</f>
        <v>21.09</v>
      </c>
      <c r="U35" s="46">
        <f>'[1]Субабоненты'!V14</f>
        <v>21.09</v>
      </c>
      <c r="V35" s="46">
        <f>'[1]Субабоненты'!W14</f>
        <v>21.09</v>
      </c>
    </row>
    <row r="36" spans="1:5" ht="12">
      <c r="A36" s="20"/>
      <c r="B36" s="16"/>
      <c r="E36" s="55"/>
    </row>
    <row r="37" spans="1:2" ht="12">
      <c r="A37" s="20"/>
      <c r="B37" s="16"/>
    </row>
    <row r="38" spans="1:2" ht="12">
      <c r="A38" s="20"/>
      <c r="B38" s="16"/>
    </row>
    <row r="39" spans="1:16" ht="20.25" customHeight="1">
      <c r="A39" s="20"/>
      <c r="B39" s="16"/>
      <c r="D39" s="114" t="s">
        <v>83</v>
      </c>
      <c r="E39" s="114"/>
      <c r="F39" s="114"/>
      <c r="G39" s="114"/>
      <c r="H39" s="56"/>
      <c r="I39" s="56"/>
      <c r="J39" s="56"/>
      <c r="M39" s="115"/>
      <c r="N39" s="115"/>
      <c r="O39" s="115"/>
      <c r="P39" s="115"/>
    </row>
    <row r="40" spans="1:10" ht="12">
      <c r="A40" s="20"/>
      <c r="B40" s="16"/>
      <c r="E40" s="57"/>
      <c r="F40" s="58"/>
      <c r="G40" s="59"/>
      <c r="H40" s="59"/>
      <c r="I40" s="59"/>
      <c r="J40" s="59"/>
    </row>
    <row r="41" spans="1:16" ht="19.5" customHeight="1">
      <c r="A41" s="20"/>
      <c r="B41" s="16"/>
      <c r="D41" s="114" t="s">
        <v>84</v>
      </c>
      <c r="E41" s="114"/>
      <c r="F41" s="114"/>
      <c r="G41" s="114"/>
      <c r="H41" s="114"/>
      <c r="I41" s="114"/>
      <c r="J41" s="114"/>
      <c r="K41" s="114"/>
      <c r="M41" s="115"/>
      <c r="N41" s="115"/>
      <c r="O41" s="115"/>
      <c r="P41" s="115"/>
    </row>
    <row r="42" spans="4:10" ht="12">
      <c r="D42" s="112"/>
      <c r="E42" s="112"/>
      <c r="F42" s="112"/>
      <c r="G42" s="112"/>
      <c r="H42" s="62"/>
      <c r="I42" s="62"/>
      <c r="J42" s="62"/>
    </row>
    <row r="43" ht="12">
      <c r="E43" s="63"/>
    </row>
  </sheetData>
  <sheetProtection password="FA9C" sheet="1" objects="1" scenarios="1" formatColumns="0" formatRows="0"/>
  <mergeCells count="6">
    <mergeCell ref="D42:G42"/>
    <mergeCell ref="D8:J8"/>
    <mergeCell ref="D39:G39"/>
    <mergeCell ref="M39:P39"/>
    <mergeCell ref="D41:K41"/>
    <mergeCell ref="M41:P41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39" right="0.17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H16" sqref="H16"/>
    </sheetView>
  </sheetViews>
  <sheetFormatPr defaultColWidth="14.140625" defaultRowHeight="15"/>
  <cols>
    <col min="1" max="1" width="14.140625" style="60" hidden="1" customWidth="1"/>
    <col min="2" max="2" width="14.140625" style="61" hidden="1" customWidth="1"/>
    <col min="3" max="3" width="3.7109375" style="17" customWidth="1"/>
    <col min="4" max="4" width="7.140625" style="18" customWidth="1"/>
    <col min="5" max="5" width="41.8515625" style="19" customWidth="1"/>
    <col min="6" max="6" width="9.8515625" style="19" customWidth="1"/>
    <col min="7" max="10" width="10.7109375" style="19" customWidth="1"/>
    <col min="11" max="11" width="14.140625" style="19" customWidth="1"/>
    <col min="12" max="16384" width="14.140625" style="49" customWidth="1"/>
  </cols>
  <sheetData>
    <row r="1" spans="1:11" s="8" customFormat="1" ht="12" hidden="1">
      <c r="A1" s="1"/>
      <c r="B1" s="2">
        <v>0</v>
      </c>
      <c r="C1" s="3">
        <v>0</v>
      </c>
      <c r="D1" s="3">
        <v>0</v>
      </c>
      <c r="E1" s="4">
        <f>god</f>
        <v>2015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5"/>
    </row>
    <row r="2" spans="1:10" s="10" customFormat="1" ht="11.25" hidden="1">
      <c r="A2" s="9"/>
      <c r="D2" s="11"/>
      <c r="G2" s="12">
        <f>$E$1-2</f>
        <v>2013</v>
      </c>
      <c r="H2" s="12">
        <f>$E$1-2</f>
        <v>2013</v>
      </c>
      <c r="I2" s="12">
        <f>$E$1-1</f>
        <v>2014</v>
      </c>
      <c r="J2" s="12">
        <f>$E$1</f>
        <v>2015</v>
      </c>
    </row>
    <row r="3" spans="1:10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4" s="25" customFormat="1" ht="11.25">
      <c r="A7" s="21"/>
      <c r="B7" s="22"/>
      <c r="C7" s="23"/>
      <c r="D7" s="24"/>
    </row>
    <row r="8" spans="1:11" s="19" customFormat="1" ht="42" customHeight="1">
      <c r="A8" s="20"/>
      <c r="B8" s="16"/>
      <c r="C8" s="27"/>
      <c r="D8" s="11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Филиал "Волгоградский" ОАО "Северсталь-метиз" по технологическому расходу электроэнергии (мощности) - потерям в электрических сетях на 2015 год в регионе: Волгоградская область (поквартально)</v>
      </c>
      <c r="E8" s="113"/>
      <c r="F8" s="113"/>
      <c r="G8" s="113"/>
      <c r="H8" s="113"/>
      <c r="I8" s="113"/>
      <c r="J8" s="113"/>
      <c r="K8" s="29"/>
    </row>
    <row r="9" spans="1:10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</row>
    <row r="10" spans="1:10" s="19" customFormat="1" ht="52.5" customHeight="1">
      <c r="A10" s="20"/>
      <c r="B10" s="16"/>
      <c r="C10" s="17"/>
      <c r="D10" s="35" t="s">
        <v>16</v>
      </c>
      <c r="E10" s="35" t="s">
        <v>17</v>
      </c>
      <c r="F10" s="36" t="s">
        <v>18</v>
      </c>
      <c r="G10" s="37" t="str">
        <f>"I квартал "&amp;god</f>
        <v>I квартал 2015</v>
      </c>
      <c r="H10" s="37" t="str">
        <f>"II квартал "&amp;god</f>
        <v>II квартал 2015</v>
      </c>
      <c r="I10" s="37" t="str">
        <f>"III квартал "&amp;god</f>
        <v>III квартал 2015</v>
      </c>
      <c r="J10" s="37" t="str">
        <f>"IV квартал "&amp;god</f>
        <v>IV квартал 2015</v>
      </c>
    </row>
    <row r="11" spans="1:10" s="19" customFormat="1" ht="11.25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</row>
    <row r="12" spans="1:10" s="19" customFormat="1" ht="11.25">
      <c r="A12" s="20"/>
      <c r="B12" s="16"/>
      <c r="C12" s="17"/>
      <c r="D12" s="39"/>
      <c r="E12" s="39" t="s">
        <v>19</v>
      </c>
      <c r="F12" s="40"/>
      <c r="G12" s="41"/>
      <c r="H12" s="41"/>
      <c r="I12" s="41"/>
      <c r="J12" s="41"/>
    </row>
    <row r="13" spans="1:10" s="19" customFormat="1" ht="11.25">
      <c r="A13" s="20" t="s">
        <v>20</v>
      </c>
      <c r="B13" s="16" t="s">
        <v>21</v>
      </c>
      <c r="C13" s="17"/>
      <c r="D13" s="42">
        <v>1</v>
      </c>
      <c r="E13" s="43" t="s">
        <v>22</v>
      </c>
      <c r="F13" s="42" t="s">
        <v>23</v>
      </c>
      <c r="G13" s="45">
        <f>SUM('[1]Форма 3.1'!J13:L13)</f>
        <v>28.958419999999997</v>
      </c>
      <c r="H13" s="45">
        <f>SUM('[1]Форма 3.1'!M13:O13)</f>
        <v>22.20043</v>
      </c>
      <c r="I13" s="45">
        <f>SUM('[1]Форма 3.1'!P13:R13)</f>
        <v>22.45544</v>
      </c>
      <c r="J13" s="45">
        <f>SUM('[1]Форма 3.1'!S13:U13)</f>
        <v>28.55735</v>
      </c>
    </row>
    <row r="14" spans="1:10" s="19" customFormat="1" ht="22.5">
      <c r="A14" s="20" t="s">
        <v>24</v>
      </c>
      <c r="B14" s="16" t="s">
        <v>25</v>
      </c>
      <c r="C14" s="17"/>
      <c r="D14" s="42">
        <v>2</v>
      </c>
      <c r="E14" s="43" t="s">
        <v>26</v>
      </c>
      <c r="F14" s="42" t="s">
        <v>23</v>
      </c>
      <c r="G14" s="45">
        <f>SUM('[1]Форма 3.1'!J14:L14)</f>
        <v>1.2893</v>
      </c>
      <c r="H14" s="45">
        <f>SUM('[1]Форма 3.1'!M14:O14)</f>
        <v>0.9883799999999999</v>
      </c>
      <c r="I14" s="45">
        <f>SUM('[1]Форма 3.1'!P14:R14)</f>
        <v>0.99971</v>
      </c>
      <c r="J14" s="45">
        <f>SUM('[1]Форма 3.1'!S14:U14)</f>
        <v>1.27143</v>
      </c>
    </row>
    <row r="15" spans="1:10" s="19" customFormat="1" ht="11.25">
      <c r="A15" s="20" t="s">
        <v>27</v>
      </c>
      <c r="B15" s="16" t="s">
        <v>28</v>
      </c>
      <c r="C15" s="17"/>
      <c r="D15" s="42" t="s">
        <v>29</v>
      </c>
      <c r="E15" s="47" t="s">
        <v>28</v>
      </c>
      <c r="F15" s="42" t="s">
        <v>23</v>
      </c>
      <c r="G15" s="45">
        <f>SUM('[1]Форма 3.1'!J15:L15)</f>
        <v>0.4599</v>
      </c>
      <c r="H15" s="45">
        <f>SUM('[1]Форма 3.1'!M15:O15)</f>
        <v>0.46568</v>
      </c>
      <c r="I15" s="45">
        <f>SUM('[1]Форма 3.1'!P15:R15)</f>
        <v>0.49551</v>
      </c>
      <c r="J15" s="45">
        <f>SUM('[1]Форма 3.1'!S15:U15)</f>
        <v>0.58233</v>
      </c>
    </row>
    <row r="16" spans="1:10" ht="22.5">
      <c r="A16" s="20" t="s">
        <v>30</v>
      </c>
      <c r="B16" s="16" t="s">
        <v>31</v>
      </c>
      <c r="D16" s="42" t="s">
        <v>32</v>
      </c>
      <c r="E16" s="47" t="s">
        <v>31</v>
      </c>
      <c r="F16" s="42" t="s">
        <v>23</v>
      </c>
      <c r="G16" s="45">
        <f>SUM('[1]Форма 3.1'!J16:L16)</f>
        <v>0.8294</v>
      </c>
      <c r="H16" s="45">
        <f>SUM('[1]Форма 3.1'!M16:O16)</f>
        <v>0.5227</v>
      </c>
      <c r="I16" s="45">
        <f>SUM('[1]Форма 3.1'!P16:R16)</f>
        <v>0.5042</v>
      </c>
      <c r="J16" s="45">
        <f>SUM('[1]Форма 3.1'!S16:U16)</f>
        <v>0.6891</v>
      </c>
    </row>
    <row r="17" spans="1:10" ht="12">
      <c r="A17" s="20" t="s">
        <v>33</v>
      </c>
      <c r="B17" s="16" t="s">
        <v>34</v>
      </c>
      <c r="D17" s="42">
        <v>3</v>
      </c>
      <c r="E17" s="50" t="s">
        <v>35</v>
      </c>
      <c r="F17" s="51" t="s">
        <v>36</v>
      </c>
      <c r="G17" s="46">
        <f>IF(G13=0,0,G14/G13*100)</f>
        <v>4.4522456680992955</v>
      </c>
      <c r="H17" s="46">
        <f>IF(H13=0,0,H14/H13*100)</f>
        <v>4.452075928259046</v>
      </c>
      <c r="I17" s="46">
        <f>IF(I13=0,0,I14/I13*100)</f>
        <v>4.451972439640461</v>
      </c>
      <c r="J17" s="46">
        <f>IF(J13=0,0,J14/J13*100)</f>
        <v>4.452198820969032</v>
      </c>
    </row>
    <row r="18" spans="1:10" ht="12">
      <c r="A18" s="20" t="s">
        <v>37</v>
      </c>
      <c r="B18" s="16" t="s">
        <v>38</v>
      </c>
      <c r="D18" s="42">
        <v>4</v>
      </c>
      <c r="E18" s="50" t="s">
        <v>39</v>
      </c>
      <c r="F18" s="42" t="s">
        <v>23</v>
      </c>
      <c r="G18" s="45">
        <f>SUM('[1]Форма 3.1'!J18:L18)</f>
        <v>27.66912</v>
      </c>
      <c r="H18" s="45">
        <f>SUM('[1]Форма 3.1'!M18:O18)</f>
        <v>21.212049999999998</v>
      </c>
      <c r="I18" s="45">
        <f>SUM('[1]Форма 3.1'!P18:R18)</f>
        <v>21.455730000000003</v>
      </c>
      <c r="J18" s="45">
        <f>SUM('[1]Форма 3.1'!S18:U18)</f>
        <v>27.285920000000004</v>
      </c>
    </row>
    <row r="19" spans="1:10" ht="12">
      <c r="A19" s="20" t="s">
        <v>40</v>
      </c>
      <c r="B19" s="16" t="s">
        <v>41</v>
      </c>
      <c r="D19" s="42" t="s">
        <v>42</v>
      </c>
      <c r="E19" s="52" t="s">
        <v>41</v>
      </c>
      <c r="F19" s="42" t="s">
        <v>23</v>
      </c>
      <c r="G19" s="45">
        <f>SUM('[1]Форма 3.1'!J19:L19)</f>
        <v>9.04060586876577</v>
      </c>
      <c r="H19" s="45">
        <f>SUM('[1]Форма 3.1'!M19:O19)</f>
        <v>9.47151015307892</v>
      </c>
      <c r="I19" s="45">
        <f>SUM('[1]Форма 3.1'!P19:R19)</f>
        <v>10.13038995952614</v>
      </c>
      <c r="J19" s="45">
        <f>SUM('[1]Форма 3.1'!S19:U19)</f>
        <v>11.80876177045179</v>
      </c>
    </row>
    <row r="20" spans="1:10" ht="22.5">
      <c r="A20" s="20" t="s">
        <v>43</v>
      </c>
      <c r="B20" s="16" t="s">
        <v>44</v>
      </c>
      <c r="D20" s="42" t="s">
        <v>45</v>
      </c>
      <c r="E20" s="52" t="s">
        <v>44</v>
      </c>
      <c r="F20" s="42" t="s">
        <v>23</v>
      </c>
      <c r="G20" s="45">
        <f>SUM('[1]Форма 3.1'!J20:L20)</f>
        <v>18.62842</v>
      </c>
      <c r="H20" s="45">
        <f>SUM('[1]Форма 3.1'!M20:O20)</f>
        <v>11.740429999999998</v>
      </c>
      <c r="I20" s="45">
        <f>SUM('[1]Форма 3.1'!P20:R20)</f>
        <v>11.32544</v>
      </c>
      <c r="J20" s="45">
        <f>SUM('[1]Форма 3.1'!S20:U20)</f>
        <v>15.47735</v>
      </c>
    </row>
    <row r="21" spans="1:10" ht="12">
      <c r="A21" s="20"/>
      <c r="B21" s="16"/>
      <c r="D21" s="39"/>
      <c r="E21" s="39" t="s">
        <v>46</v>
      </c>
      <c r="F21" s="53"/>
      <c r="G21" s="54"/>
      <c r="H21" s="54"/>
      <c r="I21" s="54"/>
      <c r="J21" s="54"/>
    </row>
    <row r="22" spans="1:10" ht="12">
      <c r="A22" s="20" t="s">
        <v>47</v>
      </c>
      <c r="B22" s="16" t="s">
        <v>21</v>
      </c>
      <c r="D22" s="42" t="s">
        <v>48</v>
      </c>
      <c r="E22" s="43" t="s">
        <v>22</v>
      </c>
      <c r="F22" s="42" t="s">
        <v>49</v>
      </c>
      <c r="G22" s="45">
        <f>SUM('[1]Форма 3.1'!J22:L22)/3</f>
        <v>16.364468333333335</v>
      </c>
      <c r="H22" s="45">
        <f>SUM('[1]Форма 3.1'!M22:O22)/3</f>
        <v>16.245994666666665</v>
      </c>
      <c r="I22" s="45">
        <f>SUM('[1]Форма 3.1'!P22:R22)/3</f>
        <v>16.536664666666667</v>
      </c>
      <c r="J22" s="45">
        <f>SUM('[1]Форма 3.1'!S22:U22)/3</f>
        <v>17.517037</v>
      </c>
    </row>
    <row r="23" spans="1:10" ht="22.5">
      <c r="A23" s="20" t="s">
        <v>50</v>
      </c>
      <c r="B23" s="16" t="s">
        <v>25</v>
      </c>
      <c r="D23" s="42" t="s">
        <v>51</v>
      </c>
      <c r="E23" s="43" t="s">
        <v>26</v>
      </c>
      <c r="F23" s="42" t="s">
        <v>49</v>
      </c>
      <c r="G23" s="45">
        <f>SUM('[1]Форма 3.1'!J23:L23)/3</f>
        <v>0.7285233333333334</v>
      </c>
      <c r="H23" s="45">
        <f>SUM('[1]Форма 3.1'!M23:O23)/3</f>
        <v>0.72324</v>
      </c>
      <c r="I23" s="45">
        <f>SUM('[1]Форма 3.1'!P23:R23)/3</f>
        <v>0.7362566666666668</v>
      </c>
      <c r="J23" s="45">
        <f>SUM('[1]Форма 3.1'!S23:U23)/3</f>
        <v>0.7799100000000001</v>
      </c>
    </row>
    <row r="24" spans="1:10" ht="12">
      <c r="A24" s="20" t="s">
        <v>52</v>
      </c>
      <c r="B24" s="16" t="s">
        <v>28</v>
      </c>
      <c r="D24" s="42" t="s">
        <v>53</v>
      </c>
      <c r="E24" s="47" t="s">
        <v>28</v>
      </c>
      <c r="F24" s="42" t="s">
        <v>49</v>
      </c>
      <c r="G24" s="45">
        <f>SUM('[1]Форма 3.1'!J24:L24)/3</f>
        <v>0.24336666666666665</v>
      </c>
      <c r="H24" s="45">
        <f>SUM('[1]Форма 3.1'!M24:O24)/3</f>
        <v>0.24633333333333332</v>
      </c>
      <c r="I24" s="45">
        <f>SUM('[1]Форма 3.1'!P24:R24)/3</f>
        <v>0.25976666666666665</v>
      </c>
      <c r="J24" s="45">
        <f>SUM('[1]Форма 3.1'!S24:U24)/3</f>
        <v>0.29836</v>
      </c>
    </row>
    <row r="25" spans="1:10" ht="22.5">
      <c r="A25" s="20" t="s">
        <v>54</v>
      </c>
      <c r="B25" s="16" t="s">
        <v>31</v>
      </c>
      <c r="D25" s="42" t="s">
        <v>55</v>
      </c>
      <c r="E25" s="47" t="s">
        <v>31</v>
      </c>
      <c r="F25" s="42" t="s">
        <v>49</v>
      </c>
      <c r="G25" s="45">
        <f>SUM('[1]Форма 3.1'!J25:L25)/3</f>
        <v>0.4851566666666667</v>
      </c>
      <c r="H25" s="45">
        <f>SUM('[1]Форма 3.1'!M25:O25)/3</f>
        <v>0.47690666666666665</v>
      </c>
      <c r="I25" s="45">
        <f>SUM('[1]Форма 3.1'!P25:R25)/3</f>
        <v>0.47649</v>
      </c>
      <c r="J25" s="45">
        <f>SUM('[1]Форма 3.1'!S25:U25)/3</f>
        <v>0.48155</v>
      </c>
    </row>
    <row r="26" spans="1:10" ht="12">
      <c r="A26" s="20" t="s">
        <v>56</v>
      </c>
      <c r="B26" s="16" t="s">
        <v>34</v>
      </c>
      <c r="D26" s="42" t="s">
        <v>57</v>
      </c>
      <c r="E26" s="50" t="s">
        <v>35</v>
      </c>
      <c r="F26" s="51" t="s">
        <v>36</v>
      </c>
      <c r="G26" s="46">
        <f>IF(G22=0,0,G23/G22*100)</f>
        <v>4.451860692897549</v>
      </c>
      <c r="H26" s="46">
        <f>IF(H22=0,0,H23/H22*100)</f>
        <v>4.4518049823316455</v>
      </c>
      <c r="I26" s="46">
        <f>IF(I22=0,0,I23/I22*100)</f>
        <v>4.452268226438407</v>
      </c>
      <c r="J26" s="46">
        <f>IF(J22=0,0,J23/J22*100)</f>
        <v>4.452294072336549</v>
      </c>
    </row>
    <row r="27" spans="1:10" ht="12">
      <c r="A27" s="20" t="s">
        <v>58</v>
      </c>
      <c r="B27" s="16" t="s">
        <v>38</v>
      </c>
      <c r="D27" s="42" t="s">
        <v>59</v>
      </c>
      <c r="E27" s="50" t="s">
        <v>60</v>
      </c>
      <c r="F27" s="42" t="s">
        <v>49</v>
      </c>
      <c r="G27" s="45">
        <f>SUM('[1]Форма 3.1'!J27:L27)/3</f>
        <v>15.635945</v>
      </c>
      <c r="H27" s="45">
        <f>SUM('[1]Форма 3.1'!M27:O27)/3</f>
        <v>15.522754666666666</v>
      </c>
      <c r="I27" s="45">
        <f>SUM('[1]Форма 3.1'!P27:R27)/3</f>
        <v>15.800408</v>
      </c>
      <c r="J27" s="45">
        <f>SUM('[1]Форма 3.1'!S27:U27)/3</f>
        <v>16.737127</v>
      </c>
    </row>
    <row r="28" spans="1:10" ht="12">
      <c r="A28" s="20" t="s">
        <v>61</v>
      </c>
      <c r="B28" s="16" t="s">
        <v>41</v>
      </c>
      <c r="D28" s="42" t="s">
        <v>62</v>
      </c>
      <c r="E28" s="52" t="s">
        <v>41</v>
      </c>
      <c r="F28" s="42" t="s">
        <v>49</v>
      </c>
      <c r="G28" s="45">
        <f>SUM('[1]Форма 3.1'!J28:L28)/3</f>
        <v>4.738166666666666</v>
      </c>
      <c r="H28" s="45">
        <f>SUM('[1]Форма 3.1'!M28:O28)/3</f>
        <v>4.8101</v>
      </c>
      <c r="I28" s="45">
        <f>SUM('[1]Форма 3.1'!P28:R28)/3</f>
        <v>5.0995333333333335</v>
      </c>
      <c r="J28" s="45">
        <f>SUM('[1]Форма 3.1'!S28:U28)/3</f>
        <v>5.922666666666667</v>
      </c>
    </row>
    <row r="29" spans="1:10" ht="22.5">
      <c r="A29" s="20" t="s">
        <v>63</v>
      </c>
      <c r="B29" s="16" t="s">
        <v>44</v>
      </c>
      <c r="D29" s="42" t="s">
        <v>64</v>
      </c>
      <c r="E29" s="52" t="s">
        <v>44</v>
      </c>
      <c r="F29" s="42" t="s">
        <v>49</v>
      </c>
      <c r="G29" s="45">
        <f>SUM('[1]Форма 3.1'!J29:L29)/3</f>
        <v>10.897800000000002</v>
      </c>
      <c r="H29" s="45">
        <f>SUM('[1]Форма 3.1'!M29:O29)/3</f>
        <v>10.712666666666669</v>
      </c>
      <c r="I29" s="45">
        <f>SUM('[1]Форма 3.1'!P29:R29)/3</f>
        <v>10.703299999999999</v>
      </c>
      <c r="J29" s="45">
        <f>SUM('[1]Форма 3.1'!S29:U29)/3</f>
        <v>10.817033333333333</v>
      </c>
    </row>
    <row r="30" spans="1:10" ht="12">
      <c r="A30" s="20" t="s">
        <v>65</v>
      </c>
      <c r="B30" s="16" t="s">
        <v>66</v>
      </c>
      <c r="D30" s="42" t="s">
        <v>67</v>
      </c>
      <c r="E30" s="43" t="s">
        <v>68</v>
      </c>
      <c r="F30" s="51" t="s">
        <v>49</v>
      </c>
      <c r="G30" s="45">
        <f>SUM('[1]Форма 3.1'!J30:L30)/3</f>
        <v>16.36446666666667</v>
      </c>
      <c r="H30" s="45">
        <f>SUM('[1]Форма 3.1'!M30:O30)/3</f>
        <v>16.246</v>
      </c>
      <c r="I30" s="45">
        <f>SUM('[1]Форма 3.1'!P30:R30)/3</f>
        <v>16.53663333333333</v>
      </c>
      <c r="J30" s="45">
        <f>SUM('[1]Форма 3.1'!S30:U30)/3</f>
        <v>17.517033333333334</v>
      </c>
    </row>
    <row r="31" spans="1:10" ht="12">
      <c r="A31" s="20" t="s">
        <v>69</v>
      </c>
      <c r="B31" s="16" t="s">
        <v>28</v>
      </c>
      <c r="D31" s="42" t="s">
        <v>70</v>
      </c>
      <c r="E31" s="47" t="s">
        <v>28</v>
      </c>
      <c r="F31" s="51" t="s">
        <v>49</v>
      </c>
      <c r="G31" s="45">
        <f>SUM('[1]Форма 3.1'!J31:L31)/3</f>
        <v>5.466666666666666</v>
      </c>
      <c r="H31" s="45">
        <f>SUM('[1]Форма 3.1'!M31:O31)/3</f>
        <v>5.533333333333334</v>
      </c>
      <c r="I31" s="45">
        <f>SUM('[1]Форма 3.1'!P31:R31)/3</f>
        <v>5.833333333333333</v>
      </c>
      <c r="J31" s="45">
        <f>SUM('[1]Форма 3.1'!S31:U31)/3</f>
        <v>6.7</v>
      </c>
    </row>
    <row r="32" spans="1:10" ht="12">
      <c r="A32" s="20" t="s">
        <v>71</v>
      </c>
      <c r="B32" s="16" t="s">
        <v>72</v>
      </c>
      <c r="D32" s="42" t="s">
        <v>73</v>
      </c>
      <c r="E32" s="47" t="s">
        <v>72</v>
      </c>
      <c r="F32" s="51" t="s">
        <v>49</v>
      </c>
      <c r="G32" s="45">
        <f>SUM('[1]Форма 3.1'!J32:L32)/3</f>
        <v>10.897800000000002</v>
      </c>
      <c r="H32" s="45">
        <f>SUM('[1]Форма 3.1'!M32:O32)/3</f>
        <v>10.712666666666669</v>
      </c>
      <c r="I32" s="45">
        <f>SUM('[1]Форма 3.1'!P32:R32)/3</f>
        <v>10.703299999999999</v>
      </c>
      <c r="J32" s="45">
        <f>SUM('[1]Форма 3.1'!S32:U32)/3</f>
        <v>10.817033333333333</v>
      </c>
    </row>
    <row r="33" spans="1:10" ht="12">
      <c r="A33" s="20" t="s">
        <v>74</v>
      </c>
      <c r="B33" s="16" t="s">
        <v>75</v>
      </c>
      <c r="D33" s="42" t="s">
        <v>76</v>
      </c>
      <c r="E33" s="43" t="s">
        <v>77</v>
      </c>
      <c r="F33" s="51" t="s">
        <v>78</v>
      </c>
      <c r="G33" s="46">
        <f>SUM(G34:G35)</f>
        <v>99</v>
      </c>
      <c r="H33" s="46">
        <f>SUM(H34:H35)</f>
        <v>99</v>
      </c>
      <c r="I33" s="46">
        <f>SUM(I34:I35)</f>
        <v>99</v>
      </c>
      <c r="J33" s="46">
        <f>SUM(J34:J35)</f>
        <v>99</v>
      </c>
    </row>
    <row r="34" spans="1:10" ht="12">
      <c r="A34" s="20" t="s">
        <v>79</v>
      </c>
      <c r="B34" s="16" t="s">
        <v>28</v>
      </c>
      <c r="D34" s="42" t="s">
        <v>80</v>
      </c>
      <c r="E34" s="47" t="s">
        <v>28</v>
      </c>
      <c r="F34" s="51" t="s">
        <v>78</v>
      </c>
      <c r="G34" s="45">
        <f>MAX('[1]Форма 3.1'!J34:L34)</f>
        <v>77.91</v>
      </c>
      <c r="H34" s="45">
        <f>MAX('[1]Форма 3.1'!M34:O34)</f>
        <v>77.91</v>
      </c>
      <c r="I34" s="45">
        <f>MAX('[1]Форма 3.1'!P34:R34)</f>
        <v>77.91</v>
      </c>
      <c r="J34" s="45">
        <f>MAX('[1]Форма 3.1'!S34:U34)</f>
        <v>77.91</v>
      </c>
    </row>
    <row r="35" spans="1:10" ht="12">
      <c r="A35" s="20" t="s">
        <v>81</v>
      </c>
      <c r="B35" s="16" t="s">
        <v>72</v>
      </c>
      <c r="D35" s="42" t="s">
        <v>82</v>
      </c>
      <c r="E35" s="47" t="s">
        <v>72</v>
      </c>
      <c r="F35" s="51" t="s">
        <v>78</v>
      </c>
      <c r="G35" s="45">
        <f>MAX('[1]Форма 3.1'!J35:L35)</f>
        <v>21.09</v>
      </c>
      <c r="H35" s="45">
        <f>MAX('[1]Форма 3.1'!M35:O35)</f>
        <v>21.09</v>
      </c>
      <c r="I35" s="45">
        <f>MAX('[1]Форма 3.1'!P35:R35)</f>
        <v>21.09</v>
      </c>
      <c r="J35" s="45">
        <f>MAX('[1]Форма 3.1'!S35:U35)</f>
        <v>21.09</v>
      </c>
    </row>
    <row r="36" spans="1:5" ht="12">
      <c r="A36" s="20"/>
      <c r="B36" s="16"/>
      <c r="E36" s="55"/>
    </row>
    <row r="37" spans="1:2" ht="12">
      <c r="A37" s="20"/>
      <c r="B37" s="16"/>
    </row>
    <row r="38" spans="1:2" ht="12">
      <c r="A38" s="20"/>
      <c r="B38" s="16"/>
    </row>
    <row r="39" spans="1:10" ht="20.25" customHeight="1">
      <c r="A39" s="20"/>
      <c r="B39" s="16"/>
      <c r="D39" s="114" t="s">
        <v>83</v>
      </c>
      <c r="E39" s="114"/>
      <c r="F39" s="116"/>
      <c r="G39" s="115"/>
      <c r="H39" s="115"/>
      <c r="I39" s="115"/>
      <c r="J39" s="115"/>
    </row>
    <row r="40" spans="1:10" ht="12">
      <c r="A40" s="20"/>
      <c r="B40" s="16"/>
      <c r="E40" s="57"/>
      <c r="F40" s="58"/>
      <c r="G40" s="59"/>
      <c r="H40" s="59"/>
      <c r="I40" s="59"/>
      <c r="J40" s="59"/>
    </row>
    <row r="41" spans="1:10" ht="22.5" customHeight="1">
      <c r="A41" s="20"/>
      <c r="B41" s="16"/>
      <c r="D41" s="114" t="s">
        <v>84</v>
      </c>
      <c r="E41" s="114"/>
      <c r="F41" s="116"/>
      <c r="G41" s="115"/>
      <c r="H41" s="115"/>
      <c r="I41" s="115"/>
      <c r="J41" s="115"/>
    </row>
    <row r="42" spans="4:10" ht="12">
      <c r="D42" s="112"/>
      <c r="E42" s="112"/>
      <c r="F42" s="112"/>
      <c r="G42" s="112"/>
      <c r="H42" s="62"/>
      <c r="I42" s="62"/>
      <c r="J42" s="62"/>
    </row>
    <row r="43" ht="12">
      <c r="E43" s="63"/>
    </row>
  </sheetData>
  <sheetProtection password="FA9C" sheet="1" objects="1" scenarios="1" formatColumns="0" formatRows="0"/>
  <mergeCells count="6">
    <mergeCell ref="D42:G42"/>
    <mergeCell ref="D8:J8"/>
    <mergeCell ref="D39:F39"/>
    <mergeCell ref="G39:J39"/>
    <mergeCell ref="D41:F41"/>
    <mergeCell ref="G41:J41"/>
  </mergeCells>
  <dataValidations count="1">
    <dataValidation type="decimal" allowBlank="1" showInputMessage="1" showErrorMessage="1" sqref="G13:J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M15"/>
  <sheetViews>
    <sheetView showGridLines="0" zoomScalePageLayoutView="0" workbookViewId="0" topLeftCell="C8">
      <selection activeCell="G32" sqref="G32"/>
    </sheetView>
  </sheetViews>
  <sheetFormatPr defaultColWidth="9.140625" defaultRowHeight="15"/>
  <cols>
    <col min="1" max="2" width="0" style="71" hidden="1" customWidth="1"/>
    <col min="3" max="3" width="3.7109375" style="71" customWidth="1"/>
    <col min="4" max="6" width="10.7109375" style="71" customWidth="1"/>
    <col min="7" max="13" width="10.7109375" style="19" customWidth="1"/>
    <col min="14" max="14" width="11.7109375" style="71" bestFit="1" customWidth="1"/>
    <col min="15" max="16384" width="9.140625" style="71" customWidth="1"/>
  </cols>
  <sheetData>
    <row r="1" spans="1:13" s="16" customFormat="1" ht="11.25" hidden="1">
      <c r="A1" s="64"/>
      <c r="B1" s="64"/>
      <c r="C1" s="65">
        <v>0</v>
      </c>
      <c r="D1" s="65"/>
      <c r="E1" s="65">
        <v>0</v>
      </c>
      <c r="F1" s="3">
        <v>0</v>
      </c>
      <c r="G1" s="4">
        <f>god</f>
        <v>2015</v>
      </c>
      <c r="H1" s="4"/>
      <c r="I1" s="66" t="s">
        <v>0</v>
      </c>
      <c r="J1" s="66" t="s">
        <v>0</v>
      </c>
      <c r="K1" s="66" t="s">
        <v>0</v>
      </c>
      <c r="L1" s="66"/>
      <c r="M1" s="66" t="s">
        <v>1</v>
      </c>
    </row>
    <row r="2" spans="1:13" s="68" customFormat="1" ht="11.25" hidden="1">
      <c r="A2" s="67"/>
      <c r="B2" s="67"/>
      <c r="I2" s="69">
        <f>G1-2</f>
        <v>2013</v>
      </c>
      <c r="J2" s="69">
        <f>G1-2</f>
        <v>2013</v>
      </c>
      <c r="K2" s="69">
        <f>G1-1</f>
        <v>2014</v>
      </c>
      <c r="L2" s="69"/>
      <c r="M2" s="69">
        <f>$G$1</f>
        <v>2015</v>
      </c>
    </row>
    <row r="3" spans="1:13" s="66" customFormat="1" ht="11.25" hidden="1">
      <c r="A3" s="70"/>
      <c r="B3" s="70"/>
      <c r="I3" s="66" t="s">
        <v>13</v>
      </c>
      <c r="J3" s="66" t="s">
        <v>14</v>
      </c>
      <c r="K3" s="66" t="s">
        <v>13</v>
      </c>
      <c r="M3" s="66" t="s">
        <v>13</v>
      </c>
    </row>
    <row r="4" ht="11.25" hidden="1"/>
    <row r="5" ht="11.25" hidden="1"/>
    <row r="6" ht="11.25" hidden="1"/>
    <row r="7" spans="7:13" ht="11.25" hidden="1">
      <c r="G7" s="25"/>
      <c r="H7" s="25"/>
      <c r="I7" s="25"/>
      <c r="J7" s="25"/>
      <c r="K7" s="25"/>
      <c r="L7" s="25"/>
      <c r="M7" s="25"/>
    </row>
    <row r="8" spans="7:13" ht="11.25">
      <c r="G8" s="25"/>
      <c r="H8" s="25"/>
      <c r="I8" s="25"/>
      <c r="J8" s="25"/>
      <c r="K8" s="25"/>
      <c r="L8" s="25"/>
      <c r="M8" s="25"/>
    </row>
    <row r="9" spans="4:13" ht="47.25" customHeight="1">
      <c r="D9" s="117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Филиал "Волгоградский" ОАО "Северсталь-метиз" на 2015 год в регионе: Волгоградская область</v>
      </c>
      <c r="E9" s="117"/>
      <c r="F9" s="117"/>
      <c r="G9" s="117"/>
      <c r="H9" s="117"/>
      <c r="I9" s="117"/>
      <c r="J9" s="117"/>
      <c r="K9" s="117"/>
      <c r="L9" s="117"/>
      <c r="M9" s="117"/>
    </row>
    <row r="10" spans="4:13" ht="30" customHeight="1">
      <c r="D10" s="72" t="str">
        <f>"Если в "&amp;god-1&amp;" году организация не получала норматив, то укажите год, когда этот норматив был получен в последний раз."</f>
        <v>Если в 2014 году организация не получала норматив, то укажите год, когда этот норматив был получен в последний раз.</v>
      </c>
      <c r="E10" s="73"/>
      <c r="F10" s="73"/>
      <c r="G10" s="73"/>
      <c r="H10" s="73"/>
      <c r="I10" s="73"/>
      <c r="J10" s="73"/>
      <c r="K10" s="73"/>
      <c r="L10" s="73"/>
      <c r="M10" s="73"/>
    </row>
    <row r="11" spans="4:13" ht="11.25" customHeight="1">
      <c r="D11" s="118" t="s">
        <v>85</v>
      </c>
      <c r="E11" s="118"/>
      <c r="F11" s="118"/>
      <c r="G11" s="118"/>
      <c r="H11" s="118"/>
      <c r="I11" s="119">
        <f>IF(god="","(Не определено)",god)</f>
        <v>2015</v>
      </c>
      <c r="J11" s="120"/>
      <c r="K11" s="120"/>
      <c r="L11" s="120"/>
      <c r="M11" s="120"/>
    </row>
    <row r="12" spans="4:13" ht="28.5" customHeight="1">
      <c r="D12" s="119" t="s">
        <v>86</v>
      </c>
      <c r="E12" s="121" t="s">
        <v>87</v>
      </c>
      <c r="F12" s="121"/>
      <c r="G12" s="119" t="s">
        <v>88</v>
      </c>
      <c r="H12" s="119"/>
      <c r="I12" s="119" t="s">
        <v>86</v>
      </c>
      <c r="J12" s="121" t="s">
        <v>87</v>
      </c>
      <c r="K12" s="121"/>
      <c r="L12" s="119" t="s">
        <v>88</v>
      </c>
      <c r="M12" s="119"/>
    </row>
    <row r="13" spans="4:13" ht="33.75">
      <c r="D13" s="119"/>
      <c r="E13" s="74" t="s">
        <v>89</v>
      </c>
      <c r="F13" s="74" t="s">
        <v>36</v>
      </c>
      <c r="G13" s="75" t="s">
        <v>90</v>
      </c>
      <c r="H13" s="75" t="s">
        <v>91</v>
      </c>
      <c r="I13" s="120"/>
      <c r="J13" s="74" t="s">
        <v>89</v>
      </c>
      <c r="K13" s="74" t="s">
        <v>36</v>
      </c>
      <c r="L13" s="75" t="s">
        <v>90</v>
      </c>
      <c r="M13" s="75" t="s">
        <v>91</v>
      </c>
    </row>
    <row r="14" spans="4:13" ht="11.25">
      <c r="D14" s="76">
        <v>1</v>
      </c>
      <c r="E14" s="76">
        <v>2</v>
      </c>
      <c r="F14" s="76">
        <v>3</v>
      </c>
      <c r="G14" s="76">
        <v>4</v>
      </c>
      <c r="H14" s="76">
        <v>5</v>
      </c>
      <c r="I14" s="76">
        <v>6</v>
      </c>
      <c r="J14" s="76">
        <v>7</v>
      </c>
      <c r="K14" s="76">
        <v>8</v>
      </c>
      <c r="L14" s="76">
        <v>9</v>
      </c>
      <c r="M14" s="76">
        <v>10</v>
      </c>
    </row>
    <row r="15" spans="4:13" ht="15">
      <c r="D15" s="48">
        <v>89.57289</v>
      </c>
      <c r="E15" s="48">
        <v>4.8737</v>
      </c>
      <c r="F15" s="77">
        <v>5.441</v>
      </c>
      <c r="G15" s="78" t="s">
        <v>92</v>
      </c>
      <c r="H15" s="79" t="s">
        <v>93</v>
      </c>
      <c r="I15" s="48">
        <v>102.17164</v>
      </c>
      <c r="J15" s="48">
        <v>4.54882</v>
      </c>
      <c r="K15" s="80">
        <v>4.452135641553762</v>
      </c>
      <c r="L15" s="78"/>
      <c r="M15" s="81"/>
    </row>
  </sheetData>
  <sheetProtection password="FA9C" sheet="1" objects="1" scenarios="1" formatColumns="0" formatRows="0"/>
  <mergeCells count="9">
    <mergeCell ref="D9:M9"/>
    <mergeCell ref="D11:H11"/>
    <mergeCell ref="I11:M11"/>
    <mergeCell ref="D12:D13"/>
    <mergeCell ref="E12:F12"/>
    <mergeCell ref="G12:H12"/>
    <mergeCell ref="I12:I13"/>
    <mergeCell ref="J12:K12"/>
    <mergeCell ref="L12:M12"/>
  </mergeCells>
  <dataValidations count="3">
    <dataValidation allowBlank="1" showInputMessage="1" showErrorMessage="1" prompt="Выберите значения, выполнив двойной щелчок левой кнопки мыши по ячейке." sqref="G15 L15"/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decimal" operator="greaterThanOrEqual" allowBlank="1" showInputMessage="1" showErrorMessage="1" sqref="D15:F15 I15:K15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Y18"/>
  <sheetViews>
    <sheetView showGridLines="0" zoomScalePageLayoutView="0" workbookViewId="0" topLeftCell="C8">
      <pane xSplit="5" ySplit="8" topLeftCell="Q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7" sqref="S17"/>
    </sheetView>
  </sheetViews>
  <sheetFormatPr defaultColWidth="9.140625" defaultRowHeight="15"/>
  <cols>
    <col min="1" max="2" width="0" style="71" hidden="1" customWidth="1"/>
    <col min="3" max="3" width="4.28125" style="71" customWidth="1"/>
    <col min="4" max="4" width="5.7109375" style="71" customWidth="1"/>
    <col min="5" max="5" width="17.8515625" style="71" customWidth="1"/>
    <col min="6" max="6" width="43.00390625" style="71" customWidth="1"/>
    <col min="7" max="7" width="9.421875" style="19" customWidth="1"/>
    <col min="8" max="23" width="10.7109375" style="19" customWidth="1"/>
    <col min="24" max="24" width="11.7109375" style="71" bestFit="1" customWidth="1"/>
    <col min="25" max="16384" width="9.140625" style="71" customWidth="1"/>
  </cols>
  <sheetData>
    <row r="1" spans="1:24" s="61" customFormat="1" ht="12" hidden="1">
      <c r="A1" s="82"/>
      <c r="B1" s="82"/>
      <c r="C1" s="83">
        <v>0</v>
      </c>
      <c r="D1" s="83"/>
      <c r="E1" s="65">
        <v>0</v>
      </c>
      <c r="F1" s="3">
        <v>0</v>
      </c>
      <c r="G1" s="4">
        <f>god</f>
        <v>2015</v>
      </c>
      <c r="H1" s="84" t="s">
        <v>0</v>
      </c>
      <c r="I1" s="66" t="s">
        <v>0</v>
      </c>
      <c r="J1" s="66" t="s">
        <v>0</v>
      </c>
      <c r="K1" s="66" t="s">
        <v>1</v>
      </c>
      <c r="L1" s="66" t="s">
        <v>2</v>
      </c>
      <c r="M1" s="66" t="s">
        <v>3</v>
      </c>
      <c r="N1" s="66" t="s">
        <v>4</v>
      </c>
      <c r="O1" s="66" t="s">
        <v>5</v>
      </c>
      <c r="P1" s="66" t="s">
        <v>6</v>
      </c>
      <c r="Q1" s="66" t="s">
        <v>7</v>
      </c>
      <c r="R1" s="66" t="s">
        <v>8</v>
      </c>
      <c r="S1" s="66" t="s">
        <v>9</v>
      </c>
      <c r="T1" s="66" t="s">
        <v>10</v>
      </c>
      <c r="U1" s="66" t="s">
        <v>11</v>
      </c>
      <c r="V1" s="66" t="s">
        <v>12</v>
      </c>
      <c r="W1" s="66" t="s">
        <v>0</v>
      </c>
      <c r="X1" s="16"/>
    </row>
    <row r="2" spans="1:23" s="68" customFormat="1" ht="11.25" hidden="1">
      <c r="A2" s="67"/>
      <c r="B2" s="67"/>
      <c r="H2" s="69">
        <f>G1-2</f>
        <v>2013</v>
      </c>
      <c r="I2" s="69">
        <f>G1-2</f>
        <v>2013</v>
      </c>
      <c r="J2" s="69">
        <f>G1-1</f>
        <v>2014</v>
      </c>
      <c r="K2" s="69">
        <f aca="true" t="shared" si="0" ref="K2:W2">$G$1</f>
        <v>2015</v>
      </c>
      <c r="L2" s="69">
        <f t="shared" si="0"/>
        <v>2015</v>
      </c>
      <c r="M2" s="69">
        <f t="shared" si="0"/>
        <v>2015</v>
      </c>
      <c r="N2" s="69">
        <f t="shared" si="0"/>
        <v>2015</v>
      </c>
      <c r="O2" s="69">
        <f t="shared" si="0"/>
        <v>2015</v>
      </c>
      <c r="P2" s="69">
        <f t="shared" si="0"/>
        <v>2015</v>
      </c>
      <c r="Q2" s="69">
        <f t="shared" si="0"/>
        <v>2015</v>
      </c>
      <c r="R2" s="69">
        <f t="shared" si="0"/>
        <v>2015</v>
      </c>
      <c r="S2" s="69">
        <f t="shared" si="0"/>
        <v>2015</v>
      </c>
      <c r="T2" s="69">
        <f t="shared" si="0"/>
        <v>2015</v>
      </c>
      <c r="U2" s="69">
        <f t="shared" si="0"/>
        <v>2015</v>
      </c>
      <c r="V2" s="69">
        <f t="shared" si="0"/>
        <v>2015</v>
      </c>
      <c r="W2" s="69">
        <f t="shared" si="0"/>
        <v>2015</v>
      </c>
    </row>
    <row r="3" spans="1:23" s="66" customFormat="1" ht="11.25" hidden="1">
      <c r="A3" s="70"/>
      <c r="B3" s="70"/>
      <c r="H3" s="66" t="s">
        <v>13</v>
      </c>
      <c r="I3" s="66" t="s">
        <v>14</v>
      </c>
      <c r="J3" s="66" t="s">
        <v>13</v>
      </c>
      <c r="K3" s="66" t="s">
        <v>13</v>
      </c>
      <c r="L3" s="66" t="s">
        <v>13</v>
      </c>
      <c r="M3" s="66" t="s">
        <v>13</v>
      </c>
      <c r="N3" s="66" t="s">
        <v>13</v>
      </c>
      <c r="O3" s="66" t="s">
        <v>13</v>
      </c>
      <c r="P3" s="66" t="s">
        <v>13</v>
      </c>
      <c r="Q3" s="66" t="s">
        <v>13</v>
      </c>
      <c r="R3" s="66" t="s">
        <v>13</v>
      </c>
      <c r="S3" s="66" t="s">
        <v>13</v>
      </c>
      <c r="T3" s="66" t="s">
        <v>13</v>
      </c>
      <c r="U3" s="66" t="s">
        <v>13</v>
      </c>
      <c r="V3" s="66" t="s">
        <v>13</v>
      </c>
      <c r="W3" s="66" t="s">
        <v>13</v>
      </c>
    </row>
    <row r="4" ht="11.25" hidden="1"/>
    <row r="5" ht="11.25" hidden="1"/>
    <row r="6" ht="11.25" hidden="1">
      <c r="W6" s="19" t="s">
        <v>15</v>
      </c>
    </row>
    <row r="7" spans="7:23" ht="11.25" hidden="1"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7:23" ht="11.25"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4:23" ht="49.5" customHeight="1">
      <c r="D9" s="11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Филиал "Волгоградский" ОАО "Северсталь-метиз" по технологическому расходу электроэнергии (мощности) - потерям в электрических сетях на 2015 год в регионе: Волгоградская область</v>
      </c>
      <c r="E9" s="113"/>
      <c r="F9" s="113"/>
      <c r="G9" s="113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7:23" ht="11.25"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4:25" ht="27" customHeight="1">
      <c r="D11" s="85" t="s">
        <v>16</v>
      </c>
      <c r="E11" s="37" t="s">
        <v>94</v>
      </c>
      <c r="F11" s="86" t="s">
        <v>95</v>
      </c>
      <c r="G11" s="86" t="s">
        <v>18</v>
      </c>
      <c r="H11" s="37" t="str">
        <f aca="true" t="shared" si="1" ref="H11:W11">H3&amp;" "&amp;H2&amp;" "&amp;H1</f>
        <v>План 2013 Год</v>
      </c>
      <c r="I11" s="37" t="str">
        <f t="shared" si="1"/>
        <v>Факт 2013 Год</v>
      </c>
      <c r="J11" s="37" t="str">
        <f t="shared" si="1"/>
        <v>План 2014 Год</v>
      </c>
      <c r="K11" s="37" t="str">
        <f t="shared" si="1"/>
        <v>План 2015 Январь</v>
      </c>
      <c r="L11" s="37" t="str">
        <f t="shared" si="1"/>
        <v>План 2015 Февраль</v>
      </c>
      <c r="M11" s="37" t="str">
        <f t="shared" si="1"/>
        <v>План 2015 Март</v>
      </c>
      <c r="N11" s="37" t="str">
        <f t="shared" si="1"/>
        <v>План 2015 Апрель</v>
      </c>
      <c r="O11" s="37" t="str">
        <f t="shared" si="1"/>
        <v>План 2015 Май</v>
      </c>
      <c r="P11" s="37" t="str">
        <f t="shared" si="1"/>
        <v>План 2015 Июнь</v>
      </c>
      <c r="Q11" s="37" t="str">
        <f t="shared" si="1"/>
        <v>План 2015 Июль</v>
      </c>
      <c r="R11" s="37" t="str">
        <f t="shared" si="1"/>
        <v>План 2015 Август</v>
      </c>
      <c r="S11" s="37" t="str">
        <f t="shared" si="1"/>
        <v>План 2015 Сентябрь</v>
      </c>
      <c r="T11" s="37" t="str">
        <f t="shared" si="1"/>
        <v>План 2015 Октябрь</v>
      </c>
      <c r="U11" s="37" t="str">
        <f t="shared" si="1"/>
        <v>План 2015 Ноябрь</v>
      </c>
      <c r="V11" s="37" t="str">
        <f t="shared" si="1"/>
        <v>План 2015 Декабрь</v>
      </c>
      <c r="W11" s="37" t="str">
        <f t="shared" si="1"/>
        <v>План 2015 Год</v>
      </c>
      <c r="X11" s="87"/>
      <c r="Y11" s="87"/>
    </row>
    <row r="12" spans="4:25" ht="12" customHeight="1">
      <c r="D12" s="76">
        <v>1</v>
      </c>
      <c r="E12" s="76">
        <v>2</v>
      </c>
      <c r="F12" s="76">
        <v>3</v>
      </c>
      <c r="G12" s="76">
        <v>4</v>
      </c>
      <c r="H12" s="76">
        <v>5</v>
      </c>
      <c r="I12" s="76">
        <v>6</v>
      </c>
      <c r="J12" s="76">
        <v>7</v>
      </c>
      <c r="K12" s="76">
        <v>8</v>
      </c>
      <c r="L12" s="76">
        <v>9</v>
      </c>
      <c r="M12" s="76">
        <v>10</v>
      </c>
      <c r="N12" s="76">
        <v>11</v>
      </c>
      <c r="O12" s="76">
        <v>12</v>
      </c>
      <c r="P12" s="76">
        <v>13</v>
      </c>
      <c r="Q12" s="76">
        <v>14</v>
      </c>
      <c r="R12" s="76">
        <v>15</v>
      </c>
      <c r="S12" s="76">
        <v>16</v>
      </c>
      <c r="T12" s="76">
        <v>17</v>
      </c>
      <c r="U12" s="76">
        <v>18</v>
      </c>
      <c r="V12" s="76">
        <v>19</v>
      </c>
      <c r="W12" s="76">
        <v>20</v>
      </c>
      <c r="X12" s="87"/>
      <c r="Y12" s="87"/>
    </row>
    <row r="13" spans="4:25" ht="12" customHeight="1">
      <c r="D13" s="123" t="s">
        <v>96</v>
      </c>
      <c r="E13" s="123"/>
      <c r="F13" s="88" t="s">
        <v>66</v>
      </c>
      <c r="G13" s="89" t="s">
        <v>49</v>
      </c>
      <c r="H13" s="90">
        <f aca="true" t="shared" si="2" ref="H13:W13">SUMIF($F$15:$F$18,"="&amp;$F$13,H15:H18)</f>
        <v>7.381374999999999</v>
      </c>
      <c r="I13" s="90">
        <f t="shared" si="2"/>
        <v>5.505000000000001</v>
      </c>
      <c r="J13" s="90">
        <f t="shared" si="2"/>
        <v>6.927499999999999</v>
      </c>
      <c r="K13" s="90">
        <f t="shared" si="2"/>
        <v>10.9118</v>
      </c>
      <c r="L13" s="90">
        <f t="shared" si="2"/>
        <v>10.9168</v>
      </c>
      <c r="M13" s="90">
        <f t="shared" si="2"/>
        <v>10.8648</v>
      </c>
      <c r="N13" s="90">
        <f t="shared" si="2"/>
        <v>10.7367</v>
      </c>
      <c r="O13" s="90">
        <f t="shared" si="2"/>
        <v>10.6864</v>
      </c>
      <c r="P13" s="90">
        <f t="shared" si="2"/>
        <v>10.7149</v>
      </c>
      <c r="Q13" s="90">
        <f t="shared" si="2"/>
        <v>10.6882</v>
      </c>
      <c r="R13" s="90">
        <f t="shared" si="2"/>
        <v>10.7069</v>
      </c>
      <c r="S13" s="90">
        <f t="shared" si="2"/>
        <v>10.7148</v>
      </c>
      <c r="T13" s="90">
        <f t="shared" si="2"/>
        <v>10.717</v>
      </c>
      <c r="U13" s="90">
        <f t="shared" si="2"/>
        <v>10.8301</v>
      </c>
      <c r="V13" s="90">
        <f t="shared" si="2"/>
        <v>10.904</v>
      </c>
      <c r="W13" s="90">
        <f t="shared" si="2"/>
        <v>10.7827</v>
      </c>
      <c r="X13" s="91"/>
      <c r="Y13" s="87"/>
    </row>
    <row r="14" spans="4:25" ht="12" customHeight="1" thickBot="1">
      <c r="D14" s="124"/>
      <c r="E14" s="124"/>
      <c r="F14" s="92" t="s">
        <v>75</v>
      </c>
      <c r="G14" s="93" t="s">
        <v>78</v>
      </c>
      <c r="H14" s="94">
        <f aca="true" t="shared" si="3" ref="H14:W14">SUMIF($F$15:$F$18,"="&amp;$F$14,H15:H18)</f>
        <v>29.730000000000004</v>
      </c>
      <c r="I14" s="94">
        <f t="shared" si="3"/>
        <v>21.09</v>
      </c>
      <c r="J14" s="94">
        <f t="shared" si="3"/>
        <v>21.09</v>
      </c>
      <c r="K14" s="94">
        <f t="shared" si="3"/>
        <v>21.09</v>
      </c>
      <c r="L14" s="94">
        <f t="shared" si="3"/>
        <v>21.09</v>
      </c>
      <c r="M14" s="94">
        <f t="shared" si="3"/>
        <v>21.09</v>
      </c>
      <c r="N14" s="94">
        <f t="shared" si="3"/>
        <v>21.09</v>
      </c>
      <c r="O14" s="94">
        <f t="shared" si="3"/>
        <v>21.09</v>
      </c>
      <c r="P14" s="94">
        <f t="shared" si="3"/>
        <v>21.09</v>
      </c>
      <c r="Q14" s="94">
        <f t="shared" si="3"/>
        <v>21.09</v>
      </c>
      <c r="R14" s="94">
        <f t="shared" si="3"/>
        <v>21.09</v>
      </c>
      <c r="S14" s="94">
        <f t="shared" si="3"/>
        <v>21.09</v>
      </c>
      <c r="T14" s="94">
        <f t="shared" si="3"/>
        <v>21.09</v>
      </c>
      <c r="U14" s="94">
        <f t="shared" si="3"/>
        <v>21.09</v>
      </c>
      <c r="V14" s="94">
        <f t="shared" si="3"/>
        <v>21.09</v>
      </c>
      <c r="W14" s="94">
        <f t="shared" si="3"/>
        <v>21.09</v>
      </c>
      <c r="X14" s="91"/>
      <c r="Y14" s="87"/>
    </row>
    <row r="15" spans="4:25" s="95" customFormat="1" ht="12.75" hidden="1" thickBot="1" thickTop="1">
      <c r="D15" s="96">
        <v>0</v>
      </c>
      <c r="E15" s="96"/>
      <c r="F15" s="97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1"/>
      <c r="Y15" s="87"/>
    </row>
    <row r="16" spans="3:24" s="87" customFormat="1" ht="12" thickTop="1">
      <c r="C16" s="125" t="s">
        <v>97</v>
      </c>
      <c r="D16" s="127">
        <v>1</v>
      </c>
      <c r="E16" s="129" t="s">
        <v>98</v>
      </c>
      <c r="F16" s="100" t="s">
        <v>66</v>
      </c>
      <c r="G16" s="101" t="s">
        <v>49</v>
      </c>
      <c r="H16" s="102">
        <v>7.381374999999999</v>
      </c>
      <c r="I16" s="102">
        <v>5.505000000000001</v>
      </c>
      <c r="J16" s="102">
        <v>6.927499999999999</v>
      </c>
      <c r="K16" s="102">
        <v>10.9118</v>
      </c>
      <c r="L16" s="102">
        <v>10.9168</v>
      </c>
      <c r="M16" s="102">
        <v>10.8648</v>
      </c>
      <c r="N16" s="102">
        <v>10.7367</v>
      </c>
      <c r="O16" s="102">
        <v>10.6864</v>
      </c>
      <c r="P16" s="102">
        <v>10.7149</v>
      </c>
      <c r="Q16" s="102">
        <v>10.6882</v>
      </c>
      <c r="R16" s="102">
        <v>10.7069</v>
      </c>
      <c r="S16" s="102">
        <v>10.7148</v>
      </c>
      <c r="T16" s="102">
        <v>10.717</v>
      </c>
      <c r="U16" s="102">
        <v>10.8301</v>
      </c>
      <c r="V16" s="102">
        <v>10.904</v>
      </c>
      <c r="W16" s="103">
        <f>SUM(K16:V16)/12</f>
        <v>10.7827</v>
      </c>
      <c r="X16" s="122"/>
    </row>
    <row r="17" spans="3:24" s="87" customFormat="1" ht="12" thickBot="1">
      <c r="C17" s="126"/>
      <c r="D17" s="128"/>
      <c r="E17" s="130"/>
      <c r="F17" s="104" t="s">
        <v>75</v>
      </c>
      <c r="G17" s="105" t="s">
        <v>78</v>
      </c>
      <c r="H17" s="106">
        <v>29.730000000000004</v>
      </c>
      <c r="I17" s="106">
        <v>21.09</v>
      </c>
      <c r="J17" s="106">
        <v>21.09</v>
      </c>
      <c r="K17" s="106">
        <v>21.09</v>
      </c>
      <c r="L17" s="106">
        <v>21.09</v>
      </c>
      <c r="M17" s="106">
        <v>21.09</v>
      </c>
      <c r="N17" s="106">
        <v>21.09</v>
      </c>
      <c r="O17" s="106">
        <v>21.09</v>
      </c>
      <c r="P17" s="106">
        <v>21.09</v>
      </c>
      <c r="Q17" s="106">
        <v>21.09</v>
      </c>
      <c r="R17" s="106">
        <v>21.09</v>
      </c>
      <c r="S17" s="106">
        <v>21.09</v>
      </c>
      <c r="T17" s="106">
        <v>21.09</v>
      </c>
      <c r="U17" s="106">
        <v>21.09</v>
      </c>
      <c r="V17" s="106">
        <v>21.09</v>
      </c>
      <c r="W17" s="107">
        <f>MAX(K17:V17)</f>
        <v>21.09</v>
      </c>
      <c r="X17" s="122"/>
    </row>
    <row r="18" spans="4:23" ht="12" thickTop="1">
      <c r="D18" s="108"/>
      <c r="E18" s="109" t="s">
        <v>99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</sheetData>
  <sheetProtection password="FA9C" sheet="1" objects="1" scenarios="1" formatColumns="0" formatRows="0"/>
  <mergeCells count="6">
    <mergeCell ref="X16:X17"/>
    <mergeCell ref="D9:G9"/>
    <mergeCell ref="D13:E14"/>
    <mergeCell ref="C16:C17"/>
    <mergeCell ref="D16:D17"/>
    <mergeCell ref="E16:E17"/>
  </mergeCells>
  <dataValidations count="2">
    <dataValidation type="decimal" operator="greaterThanOrEqual" allowBlank="1" showInputMessage="1" showErrorMessage="1" sqref="H16:V17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16:E17">
      <formula1>900</formula1>
    </dataValidation>
  </dataValidations>
  <printOptions/>
  <pageMargins left="0.37" right="0.27" top="1" bottom="1" header="0.5" footer="0.5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M17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140625" defaultRowHeight="15"/>
  <cols>
    <col min="1" max="2" width="0" style="71" hidden="1" customWidth="1"/>
    <col min="3" max="3" width="4.28125" style="71" customWidth="1"/>
    <col min="4" max="4" width="5.7109375" style="71" customWidth="1"/>
    <col min="5" max="5" width="38.28125" style="71" customWidth="1"/>
    <col min="6" max="6" width="45.7109375" style="71" customWidth="1"/>
    <col min="7" max="7" width="9.421875" style="19" customWidth="1"/>
    <col min="8" max="11" width="10.7109375" style="19" customWidth="1"/>
    <col min="12" max="12" width="11.7109375" style="71" bestFit="1" customWidth="1"/>
    <col min="13" max="16384" width="9.140625" style="71" customWidth="1"/>
  </cols>
  <sheetData>
    <row r="1" spans="1:12" s="61" customFormat="1" ht="12" hidden="1">
      <c r="A1" s="82"/>
      <c r="B1" s="82"/>
      <c r="C1" s="83">
        <v>0</v>
      </c>
      <c r="D1" s="83"/>
      <c r="E1" s="65">
        <v>0</v>
      </c>
      <c r="F1" s="3">
        <v>0</v>
      </c>
      <c r="G1" s="4">
        <f>god</f>
        <v>2015</v>
      </c>
      <c r="H1" s="84" t="s">
        <v>0</v>
      </c>
      <c r="I1" s="66" t="s">
        <v>0</v>
      </c>
      <c r="J1" s="66" t="s">
        <v>0</v>
      </c>
      <c r="K1" s="66" t="s">
        <v>1</v>
      </c>
      <c r="L1" s="16"/>
    </row>
    <row r="2" spans="1:11" s="68" customFormat="1" ht="11.25" hidden="1">
      <c r="A2" s="67"/>
      <c r="B2" s="67"/>
      <c r="H2" s="69">
        <f>G1-2</f>
        <v>2013</v>
      </c>
      <c r="I2" s="69">
        <f>G1-2</f>
        <v>2013</v>
      </c>
      <c r="J2" s="69">
        <f>G1-1</f>
        <v>2014</v>
      </c>
      <c r="K2" s="69">
        <f>$G$1</f>
        <v>2015</v>
      </c>
    </row>
    <row r="3" spans="1:11" s="66" customFormat="1" ht="11.25" hidden="1">
      <c r="A3" s="70"/>
      <c r="B3" s="70"/>
      <c r="H3" s="66" t="s">
        <v>13</v>
      </c>
      <c r="I3" s="66" t="s">
        <v>14</v>
      </c>
      <c r="J3" s="66" t="s">
        <v>13</v>
      </c>
      <c r="K3" s="66" t="s">
        <v>13</v>
      </c>
    </row>
    <row r="4" ht="11.25" hidden="1"/>
    <row r="5" ht="11.25" hidden="1"/>
    <row r="6" ht="11.25" hidden="1"/>
    <row r="7" spans="7:11" ht="11.25" hidden="1">
      <c r="G7" s="25"/>
      <c r="H7" s="25"/>
      <c r="I7" s="25"/>
      <c r="J7" s="25"/>
      <c r="K7" s="25"/>
    </row>
    <row r="8" spans="7:11" ht="11.25">
      <c r="G8" s="25"/>
      <c r="H8" s="25"/>
      <c r="I8" s="25"/>
      <c r="J8" s="25"/>
      <c r="K8" s="25"/>
    </row>
    <row r="9" spans="4:11" ht="42.75" customHeight="1">
      <c r="D9" s="131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Филиал "Волгоградский" ОАО "Северсталь-метиз" по технологическому расходу электроэнергии (мощности) - потерям в электрических сетях на 2015 год в регионе: Волгоградская область (поквартально)</v>
      </c>
      <c r="E9" s="131"/>
      <c r="F9" s="131"/>
      <c r="G9" s="131"/>
      <c r="H9" s="28"/>
      <c r="I9" s="28"/>
      <c r="J9" s="28"/>
      <c r="K9" s="28"/>
    </row>
    <row r="10" spans="7:11" ht="11.25">
      <c r="G10" s="33"/>
      <c r="H10" s="33"/>
      <c r="I10" s="33"/>
      <c r="J10" s="33"/>
      <c r="K10" s="33"/>
    </row>
    <row r="11" spans="4:13" ht="27" customHeight="1">
      <c r="D11" s="85" t="s">
        <v>16</v>
      </c>
      <c r="E11" s="37" t="s">
        <v>94</v>
      </c>
      <c r="F11" s="86" t="s">
        <v>95</v>
      </c>
      <c r="G11" s="86" t="s">
        <v>18</v>
      </c>
      <c r="H11" s="37" t="str">
        <f>"I квартал "&amp;god</f>
        <v>I квартал 2015</v>
      </c>
      <c r="I11" s="37" t="str">
        <f>"II квартал "&amp;god</f>
        <v>II квартал 2015</v>
      </c>
      <c r="J11" s="37" t="str">
        <f>"III квартал "&amp;god</f>
        <v>III квартал 2015</v>
      </c>
      <c r="K11" s="37" t="str">
        <f>"IV квартал "&amp;god</f>
        <v>IV квартал 2015</v>
      </c>
      <c r="L11" s="87"/>
      <c r="M11" s="87"/>
    </row>
    <row r="12" spans="4:13" ht="12" customHeight="1">
      <c r="D12" s="76">
        <v>1</v>
      </c>
      <c r="E12" s="76">
        <v>2</v>
      </c>
      <c r="F12" s="76">
        <v>3</v>
      </c>
      <c r="G12" s="76">
        <v>4</v>
      </c>
      <c r="H12" s="76">
        <v>5</v>
      </c>
      <c r="I12" s="76">
        <v>6</v>
      </c>
      <c r="J12" s="76">
        <v>7</v>
      </c>
      <c r="K12" s="76">
        <v>8</v>
      </c>
      <c r="L12" s="87"/>
      <c r="M12" s="87"/>
    </row>
    <row r="13" spans="4:13" ht="12" customHeight="1">
      <c r="D13" s="123" t="s">
        <v>96</v>
      </c>
      <c r="E13" s="123"/>
      <c r="F13" s="88" t="s">
        <v>66</v>
      </c>
      <c r="G13" s="89" t="s">
        <v>49</v>
      </c>
      <c r="H13" s="90">
        <f aca="true" t="shared" si="0" ref="H13:K14">SUMIF($F$15:$F$18,$F13,H$15:H$18)</f>
        <v>10.897800000000002</v>
      </c>
      <c r="I13" s="90">
        <f t="shared" si="0"/>
        <v>10.712666666666669</v>
      </c>
      <c r="J13" s="90">
        <f t="shared" si="0"/>
        <v>10.703299999999999</v>
      </c>
      <c r="K13" s="90">
        <f t="shared" si="0"/>
        <v>10.817033333333333</v>
      </c>
      <c r="L13" s="91"/>
      <c r="M13" s="87"/>
    </row>
    <row r="14" spans="4:13" ht="12" customHeight="1" thickBot="1">
      <c r="D14" s="124"/>
      <c r="E14" s="124"/>
      <c r="F14" s="92" t="s">
        <v>75</v>
      </c>
      <c r="G14" s="93" t="s">
        <v>78</v>
      </c>
      <c r="H14" s="94">
        <f t="shared" si="0"/>
        <v>21.09</v>
      </c>
      <c r="I14" s="94">
        <f t="shared" si="0"/>
        <v>21.09</v>
      </c>
      <c r="J14" s="94">
        <f t="shared" si="0"/>
        <v>21.09</v>
      </c>
      <c r="K14" s="94">
        <f t="shared" si="0"/>
        <v>21.09</v>
      </c>
      <c r="L14" s="91"/>
      <c r="M14" s="87"/>
    </row>
    <row r="15" spans="4:13" s="95" customFormat="1" ht="12.75" hidden="1" thickBot="1" thickTop="1">
      <c r="D15" s="96">
        <v>0</v>
      </c>
      <c r="E15" s="96"/>
      <c r="F15" s="97"/>
      <c r="G15" s="98"/>
      <c r="H15" s="99"/>
      <c r="I15" s="99"/>
      <c r="J15" s="99"/>
      <c r="K15" s="99"/>
      <c r="L15" s="91"/>
      <c r="M15" s="87"/>
    </row>
    <row r="16" spans="3:12" s="87" customFormat="1" ht="12" thickTop="1">
      <c r="C16" s="132"/>
      <c r="D16" s="127">
        <f>'[1]Субабоненты'!$D$16</f>
        <v>1</v>
      </c>
      <c r="E16" s="134" t="str">
        <f>'[1]Субабоненты'!$E$16</f>
        <v>37 абонентов</v>
      </c>
      <c r="F16" s="100" t="s">
        <v>66</v>
      </c>
      <c r="G16" s="101" t="s">
        <v>49</v>
      </c>
      <c r="H16" s="103">
        <f>('[1]Субабоненты'!K16+'[1]Субабоненты'!L16+'[1]Субабоненты'!M16)/3</f>
        <v>10.897800000000002</v>
      </c>
      <c r="I16" s="103">
        <f>('[1]Субабоненты'!N16+'[1]Субабоненты'!O16+'[1]Субабоненты'!P16)/3</f>
        <v>10.712666666666669</v>
      </c>
      <c r="J16" s="103">
        <f>('[1]Субабоненты'!Q16+'[1]Субабоненты'!R16+'[1]Субабоненты'!S16)/3</f>
        <v>10.703299999999999</v>
      </c>
      <c r="K16" s="103">
        <f>('[1]Субабоненты'!T16+'[1]Субабоненты'!U16+'[1]Субабоненты'!V16)/3</f>
        <v>10.817033333333333</v>
      </c>
      <c r="L16" s="122"/>
    </row>
    <row r="17" spans="3:12" s="87" customFormat="1" ht="12" thickBot="1">
      <c r="C17" s="132"/>
      <c r="D17" s="133"/>
      <c r="E17" s="135"/>
      <c r="F17" s="104" t="s">
        <v>75</v>
      </c>
      <c r="G17" s="105" t="s">
        <v>78</v>
      </c>
      <c r="H17" s="107">
        <f>MAX('[1]Субабоненты'!K17,'[1]Субабоненты'!L17,'[1]Субабоненты'!M17)</f>
        <v>21.09</v>
      </c>
      <c r="I17" s="107">
        <f>MAX('[1]Субабоненты'!N17,'[1]Субабоненты'!O17,'[1]Субабоненты'!P17)</f>
        <v>21.09</v>
      </c>
      <c r="J17" s="107">
        <f>MAX('[1]Субабоненты'!Q17,'[1]Субабоненты'!R17,'[1]Субабоненты'!S17)</f>
        <v>21.09</v>
      </c>
      <c r="K17" s="107">
        <f>MAX('[1]Субабоненты'!T17,'[1]Субабоненты'!U17,'[1]Субабоненты'!V17)</f>
        <v>21.09</v>
      </c>
      <c r="L17" s="122"/>
    </row>
    <row r="18" ht="12" thickTop="1"/>
  </sheetData>
  <sheetProtection password="FA9C" sheet="1" objects="1" scenarios="1" formatColumns="0" formatRows="0"/>
  <mergeCells count="6">
    <mergeCell ref="L16:L17"/>
    <mergeCell ref="D9:G9"/>
    <mergeCell ref="D13:E14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Северсталь-метиз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Крутцева Анна Валериевна</dc:creator>
  <cp:keywords/>
  <dc:description/>
  <cp:lastModifiedBy>Круглова Ольга Дмитриевна</cp:lastModifiedBy>
  <dcterms:created xsi:type="dcterms:W3CDTF">2014-05-05T10:37:14Z</dcterms:created>
  <dcterms:modified xsi:type="dcterms:W3CDTF">2014-05-05T11:13:20Z</dcterms:modified>
  <cp:category/>
  <cp:version/>
  <cp:contentType/>
  <cp:contentStatus/>
</cp:coreProperties>
</file>